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EK\EI módosítás\2025\III. mód\"/>
    </mc:Choice>
  </mc:AlternateContent>
  <xr:revisionPtr revIDLastSave="0" documentId="13_ncr:1_{B5C16F09-8E99-495D-9AA4-69E4BAD73370}" xr6:coauthVersionLast="47" xr6:coauthVersionMax="47" xr10:uidLastSave="{00000000-0000-0000-0000-000000000000}"/>
  <bookViews>
    <workbookView xWindow="-108" yWindow="-108" windowWidth="23256" windowHeight="12456" tabRatio="892" activeTab="8" xr2:uid="{00000000-000D-0000-FFFF-FFFF00000000}"/>
  </bookViews>
  <sheets>
    <sheet name="1 melléklet" sheetId="1" r:id="rId1"/>
    <sheet name="2 melléklet" sheetId="37" r:id="rId2"/>
    <sheet name="3 melléklet" sheetId="27" r:id="rId3"/>
    <sheet name="4 melléklet " sheetId="32" r:id="rId4"/>
    <sheet name="5 melléklet" sheetId="38" r:id="rId5"/>
    <sheet name="6 melléklet" sheetId="28" r:id="rId6"/>
    <sheet name="7 melléklet" sheetId="41" r:id="rId7"/>
    <sheet name="8 melléklet" sheetId="4" r:id="rId8"/>
    <sheet name="9 melléklet" sheetId="5" r:id="rId9"/>
    <sheet name="10 melléklet" sheetId="40" r:id="rId10"/>
    <sheet name="11 melléklet" sheetId="7" r:id="rId11"/>
    <sheet name="12 melléklet" sheetId="8" r:id="rId12"/>
    <sheet name="13 melléklet" sheetId="9" r:id="rId13"/>
    <sheet name="14 melléklet" sheetId="16" r:id="rId14"/>
    <sheet name="15 melléklet" sheetId="10" r:id="rId15"/>
    <sheet name="16 melléklet" sheetId="11" r:id="rId16"/>
    <sheet name="17 melléklet" sheetId="12" r:id="rId17"/>
    <sheet name="18 melléklet" sheetId="17" r:id="rId18"/>
    <sheet name="19 melléklet" sheetId="34" r:id="rId19"/>
    <sheet name="20 melléket" sheetId="35" r:id="rId20"/>
    <sheet name="21 melléklet" sheetId="36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xlnm.Print_Area" localSheetId="0">'1 melléklet'!$A$1:$T$26</definedName>
    <definedName name="_xlnm.Print_Area" localSheetId="9">'10 melléklet'!$A$1:$D$8</definedName>
    <definedName name="_xlnm.Print_Area" localSheetId="10">'11 melléklet'!$A$1:$D$37</definedName>
    <definedName name="_xlnm.Print_Area" localSheetId="11">'12 melléklet'!$A$1:$D$31</definedName>
    <definedName name="_xlnm.Print_Area" localSheetId="13">'14 melléklet'!$A$1:$G$7</definedName>
    <definedName name="_xlnm.Print_Area" localSheetId="14">'15 melléklet'!$A$1:$N$31</definedName>
    <definedName name="_xlnm.Print_Area" localSheetId="15">'16 melléklet'!$A$1:$E$11</definedName>
    <definedName name="_xlnm.Print_Area" localSheetId="17">'18 melléklet'!$A$1:$G$31</definedName>
    <definedName name="_xlnm.Print_Area" localSheetId="18">'19 melléklet'!$A$1:$F$31</definedName>
    <definedName name="_xlnm.Print_Area" localSheetId="1">'2 melléklet'!$A$1:$AV$28</definedName>
    <definedName name="_xlnm.Print_Area" localSheetId="19">'20 melléket'!$A$1:$E$27</definedName>
    <definedName name="_xlnm.Print_Area" localSheetId="2">'3 melléklet'!$A$1:$X$28</definedName>
    <definedName name="_xlnm.Print_Area" localSheetId="4">'5 melléklet'!$A$1:$AV$23</definedName>
    <definedName name="_xlnm.Print_Area" localSheetId="5">'6 melléklet'!$A$1:$X$23</definedName>
    <definedName name="_xlnm.Print_Area" localSheetId="7">'8 melléklet'!$A$1:$H$31</definedName>
    <definedName name="_xlnm.Print_Area" localSheetId="8">'9 melléklet'!$A$1:$D$24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35" l="1"/>
  <c r="D27" i="35"/>
  <c r="E27" i="35"/>
  <c r="B27" i="35"/>
  <c r="C11" i="11"/>
  <c r="U392" i="41" l="1"/>
  <c r="T392" i="41"/>
  <c r="S392" i="41"/>
  <c r="U391" i="41"/>
  <c r="T391" i="41"/>
  <c r="S391" i="41"/>
  <c r="U390" i="41"/>
  <c r="T390" i="41"/>
  <c r="S390" i="41"/>
  <c r="U387" i="41"/>
  <c r="T387" i="41"/>
  <c r="S387" i="41"/>
  <c r="U386" i="41"/>
  <c r="T386" i="41"/>
  <c r="S386" i="41"/>
  <c r="U385" i="41"/>
  <c r="T385" i="41"/>
  <c r="S385" i="41"/>
  <c r="U384" i="41"/>
  <c r="T384" i="41"/>
  <c r="S384" i="41"/>
  <c r="U381" i="41"/>
  <c r="T381" i="41"/>
  <c r="S381" i="41"/>
  <c r="U380" i="41"/>
  <c r="T380" i="41"/>
  <c r="S380" i="41"/>
  <c r="U379" i="41"/>
  <c r="T379" i="41"/>
  <c r="S379" i="41"/>
  <c r="U378" i="41"/>
  <c r="T378" i="41"/>
  <c r="S378" i="41"/>
  <c r="U377" i="41"/>
  <c r="T377" i="41"/>
  <c r="S377" i="41"/>
  <c r="U376" i="41"/>
  <c r="T376" i="41"/>
  <c r="S376" i="41"/>
  <c r="U407" i="32"/>
  <c r="T407" i="32"/>
  <c r="S407" i="32"/>
  <c r="U406" i="32"/>
  <c r="T406" i="32"/>
  <c r="S406" i="32"/>
  <c r="U405" i="32"/>
  <c r="T405" i="32"/>
  <c r="S405" i="32"/>
  <c r="U403" i="32"/>
  <c r="T403" i="32"/>
  <c r="S403" i="32"/>
  <c r="U402" i="32"/>
  <c r="T402" i="32"/>
  <c r="S402" i="32"/>
  <c r="U399" i="32"/>
  <c r="T399" i="32"/>
  <c r="S399" i="32"/>
  <c r="U395" i="32"/>
  <c r="T395" i="32"/>
  <c r="S395" i="32"/>
  <c r="U394" i="32"/>
  <c r="T394" i="32"/>
  <c r="S394" i="32"/>
  <c r="U393" i="32"/>
  <c r="T393" i="32"/>
  <c r="S393" i="32"/>
  <c r="U390" i="32"/>
  <c r="T390" i="32"/>
  <c r="S390" i="32"/>
  <c r="U389" i="32"/>
  <c r="T389" i="32"/>
  <c r="S389" i="32"/>
  <c r="U388" i="32"/>
  <c r="T388" i="32"/>
  <c r="S388" i="32"/>
  <c r="U387" i="32"/>
  <c r="T387" i="32"/>
  <c r="S387" i="32"/>
  <c r="U386" i="32"/>
  <c r="T386" i="32"/>
  <c r="S386" i="32"/>
  <c r="W49" i="41"/>
  <c r="X49" i="41"/>
  <c r="V49" i="41"/>
  <c r="W48" i="41"/>
  <c r="X48" i="41"/>
  <c r="V48" i="41"/>
  <c r="W47" i="41"/>
  <c r="X47" i="41"/>
  <c r="V47" i="41"/>
  <c r="W44" i="41"/>
  <c r="X44" i="41"/>
  <c r="V44" i="41"/>
  <c r="W43" i="41"/>
  <c r="X43" i="41"/>
  <c r="V43" i="41"/>
  <c r="W42" i="41"/>
  <c r="X42" i="41"/>
  <c r="V42" i="41"/>
  <c r="W41" i="41"/>
  <c r="X41" i="41"/>
  <c r="V41" i="41"/>
  <c r="U393" i="41" l="1"/>
  <c r="U396" i="32"/>
  <c r="S396" i="32"/>
  <c r="S388" i="41"/>
  <c r="S393" i="41"/>
  <c r="T396" i="32"/>
  <c r="U382" i="41"/>
  <c r="T382" i="41"/>
  <c r="S408" i="32"/>
  <c r="U391" i="32"/>
  <c r="T408" i="32"/>
  <c r="S391" i="32"/>
  <c r="T391" i="32"/>
  <c r="T393" i="41"/>
  <c r="U388" i="41"/>
  <c r="U408" i="32"/>
  <c r="T388" i="41"/>
  <c r="S382" i="41"/>
  <c r="D17" i="5"/>
  <c r="D16" i="5"/>
  <c r="D23" i="5" s="1"/>
  <c r="D4" i="5"/>
  <c r="D12" i="5" s="1"/>
  <c r="W38" i="41"/>
  <c r="X38" i="41"/>
  <c r="V38" i="41"/>
  <c r="W37" i="41"/>
  <c r="X37" i="41"/>
  <c r="V37" i="41"/>
  <c r="W36" i="41"/>
  <c r="X36" i="41"/>
  <c r="V36" i="41"/>
  <c r="W35" i="41"/>
  <c r="X35" i="41"/>
  <c r="V35" i="41"/>
  <c r="W34" i="41"/>
  <c r="X34" i="41"/>
  <c r="V34" i="41"/>
  <c r="W33" i="41"/>
  <c r="X33" i="41"/>
  <c r="V33" i="41"/>
  <c r="D24" i="5" l="1"/>
  <c r="S394" i="41"/>
  <c r="S409" i="32"/>
  <c r="U409" i="32"/>
  <c r="U394" i="41"/>
  <c r="T394" i="41"/>
  <c r="T409" i="32"/>
  <c r="D7" i="40"/>
  <c r="D6" i="40"/>
  <c r="D5" i="40"/>
  <c r="D4" i="40"/>
  <c r="D3" i="40"/>
  <c r="U148" i="41"/>
  <c r="T148" i="41"/>
  <c r="S148" i="41"/>
  <c r="R148" i="41"/>
  <c r="Q148" i="41"/>
  <c r="P148" i="41"/>
  <c r="O148" i="41"/>
  <c r="N148" i="41"/>
  <c r="M148" i="41"/>
  <c r="L148" i="41"/>
  <c r="K148" i="41"/>
  <c r="J148" i="41"/>
  <c r="I148" i="41"/>
  <c r="H148" i="41"/>
  <c r="G148" i="41"/>
  <c r="F148" i="41"/>
  <c r="E148" i="41"/>
  <c r="D148" i="41"/>
  <c r="U147" i="41"/>
  <c r="T147" i="41"/>
  <c r="S147" i="41"/>
  <c r="R147" i="41"/>
  <c r="Q147" i="41"/>
  <c r="P147" i="41"/>
  <c r="O147" i="41"/>
  <c r="N147" i="41"/>
  <c r="M147" i="41"/>
  <c r="L147" i="41"/>
  <c r="K147" i="41"/>
  <c r="J147" i="41"/>
  <c r="I147" i="41"/>
  <c r="H147" i="41"/>
  <c r="G147" i="41"/>
  <c r="F147" i="41"/>
  <c r="E147" i="41"/>
  <c r="D147" i="41"/>
  <c r="U146" i="41"/>
  <c r="T146" i="41"/>
  <c r="S146" i="41"/>
  <c r="R146" i="41"/>
  <c r="Q146" i="41"/>
  <c r="P146" i="41"/>
  <c r="O146" i="41"/>
  <c r="N146" i="41"/>
  <c r="M146" i="41"/>
  <c r="L146" i="41"/>
  <c r="K146" i="41"/>
  <c r="J146" i="41"/>
  <c r="I146" i="41"/>
  <c r="H146" i="41"/>
  <c r="G146" i="41"/>
  <c r="F146" i="41"/>
  <c r="E146" i="41"/>
  <c r="D146" i="41"/>
  <c r="U143" i="41"/>
  <c r="T143" i="41"/>
  <c r="S143" i="41"/>
  <c r="R143" i="41"/>
  <c r="Q143" i="41"/>
  <c r="P143" i="41"/>
  <c r="O143" i="41"/>
  <c r="N143" i="41"/>
  <c r="M143" i="41"/>
  <c r="L143" i="41"/>
  <c r="K143" i="41"/>
  <c r="J143" i="41"/>
  <c r="I143" i="41"/>
  <c r="H143" i="41"/>
  <c r="G143" i="41"/>
  <c r="F143" i="41"/>
  <c r="E143" i="41"/>
  <c r="D143" i="41"/>
  <c r="U142" i="41"/>
  <c r="T142" i="41"/>
  <c r="S142" i="41"/>
  <c r="R142" i="41"/>
  <c r="Q142" i="41"/>
  <c r="P142" i="41"/>
  <c r="O142" i="41"/>
  <c r="N142" i="41"/>
  <c r="M142" i="41"/>
  <c r="L142" i="41"/>
  <c r="K142" i="41"/>
  <c r="J142" i="41"/>
  <c r="I142" i="41"/>
  <c r="H142" i="41"/>
  <c r="G142" i="41"/>
  <c r="F142" i="41"/>
  <c r="E142" i="41"/>
  <c r="D142" i="41"/>
  <c r="U141" i="41"/>
  <c r="T141" i="41"/>
  <c r="S141" i="41"/>
  <c r="R141" i="41"/>
  <c r="Q141" i="41"/>
  <c r="P141" i="41"/>
  <c r="O141" i="41"/>
  <c r="N141" i="41"/>
  <c r="M141" i="41"/>
  <c r="L141" i="41"/>
  <c r="K141" i="41"/>
  <c r="J141" i="41"/>
  <c r="I141" i="41"/>
  <c r="H141" i="41"/>
  <c r="G141" i="41"/>
  <c r="F141" i="41"/>
  <c r="E141" i="41"/>
  <c r="D141" i="41"/>
  <c r="U140" i="41"/>
  <c r="T140" i="41"/>
  <c r="S140" i="41"/>
  <c r="R140" i="41"/>
  <c r="Q140" i="41"/>
  <c r="P140" i="41"/>
  <c r="O140" i="41"/>
  <c r="N140" i="41"/>
  <c r="M140" i="41"/>
  <c r="L140" i="41"/>
  <c r="K140" i="41"/>
  <c r="J140" i="41"/>
  <c r="I140" i="41"/>
  <c r="H140" i="41"/>
  <c r="G140" i="41"/>
  <c r="F140" i="41"/>
  <c r="E140" i="41"/>
  <c r="D140" i="41"/>
  <c r="U137" i="41"/>
  <c r="T137" i="41"/>
  <c r="S137" i="41"/>
  <c r="R137" i="41"/>
  <c r="Q137" i="41"/>
  <c r="P137" i="41"/>
  <c r="O137" i="41"/>
  <c r="N137" i="41"/>
  <c r="M137" i="41"/>
  <c r="L137" i="41"/>
  <c r="K137" i="41"/>
  <c r="J137" i="41"/>
  <c r="I137" i="41"/>
  <c r="H137" i="41"/>
  <c r="G137" i="41"/>
  <c r="F137" i="41"/>
  <c r="E137" i="41"/>
  <c r="D137" i="41"/>
  <c r="U136" i="41"/>
  <c r="T136" i="41"/>
  <c r="S136" i="41"/>
  <c r="R136" i="41"/>
  <c r="Q136" i="41"/>
  <c r="P136" i="41"/>
  <c r="O136" i="41"/>
  <c r="N136" i="41"/>
  <c r="M136" i="41"/>
  <c r="L136" i="41"/>
  <c r="K136" i="41"/>
  <c r="J136" i="41"/>
  <c r="I136" i="41"/>
  <c r="H136" i="41"/>
  <c r="G136" i="41"/>
  <c r="F136" i="41"/>
  <c r="E136" i="41"/>
  <c r="D136" i="41"/>
  <c r="U135" i="41"/>
  <c r="T135" i="41"/>
  <c r="S135" i="41"/>
  <c r="R135" i="41"/>
  <c r="Q135" i="41"/>
  <c r="P135" i="41"/>
  <c r="O135" i="41"/>
  <c r="N135" i="41"/>
  <c r="M135" i="41"/>
  <c r="L135" i="41"/>
  <c r="K135" i="41"/>
  <c r="J135" i="41"/>
  <c r="I135" i="41"/>
  <c r="H135" i="41"/>
  <c r="G135" i="41"/>
  <c r="F135" i="41"/>
  <c r="E135" i="41"/>
  <c r="D135" i="41"/>
  <c r="U134" i="41"/>
  <c r="T134" i="41"/>
  <c r="S134" i="41"/>
  <c r="R134" i="41"/>
  <c r="Q134" i="41"/>
  <c r="P134" i="41"/>
  <c r="O134" i="41"/>
  <c r="N134" i="41"/>
  <c r="M134" i="41"/>
  <c r="L134" i="41"/>
  <c r="K134" i="41"/>
  <c r="J134" i="41"/>
  <c r="I134" i="41"/>
  <c r="H134" i="41"/>
  <c r="G134" i="41"/>
  <c r="F134" i="41"/>
  <c r="E134" i="41"/>
  <c r="D134" i="41"/>
  <c r="U133" i="41"/>
  <c r="T133" i="41"/>
  <c r="S133" i="41"/>
  <c r="R133" i="41"/>
  <c r="Q133" i="41"/>
  <c r="P133" i="41"/>
  <c r="O133" i="41"/>
  <c r="N133" i="41"/>
  <c r="M133" i="41"/>
  <c r="L133" i="41"/>
  <c r="K133" i="41"/>
  <c r="J133" i="41"/>
  <c r="I133" i="41"/>
  <c r="H133" i="41"/>
  <c r="G133" i="41"/>
  <c r="F133" i="41"/>
  <c r="E133" i="41"/>
  <c r="D133" i="41"/>
  <c r="U132" i="41"/>
  <c r="T132" i="41"/>
  <c r="S132" i="41"/>
  <c r="R132" i="41"/>
  <c r="Q132" i="41"/>
  <c r="P132" i="41"/>
  <c r="O132" i="41"/>
  <c r="N132" i="41"/>
  <c r="M132" i="41"/>
  <c r="L132" i="41"/>
  <c r="K132" i="41"/>
  <c r="J132" i="41"/>
  <c r="I132" i="41"/>
  <c r="H132" i="41"/>
  <c r="G132" i="41"/>
  <c r="F132" i="41"/>
  <c r="E132" i="41"/>
  <c r="D132" i="41"/>
  <c r="X100" i="41"/>
  <c r="W100" i="41"/>
  <c r="V100" i="41"/>
  <c r="U100" i="41"/>
  <c r="T100" i="41"/>
  <c r="S100" i="41"/>
  <c r="R100" i="41"/>
  <c r="Q100" i="41"/>
  <c r="P100" i="41"/>
  <c r="O100" i="41"/>
  <c r="N100" i="41"/>
  <c r="M100" i="41"/>
  <c r="L100" i="41"/>
  <c r="K100" i="41"/>
  <c r="J100" i="41"/>
  <c r="I100" i="41"/>
  <c r="H100" i="41"/>
  <c r="G100" i="41"/>
  <c r="F100" i="41"/>
  <c r="E100" i="41"/>
  <c r="D100" i="41"/>
  <c r="X99" i="41"/>
  <c r="W99" i="41"/>
  <c r="V99" i="41"/>
  <c r="U99" i="41"/>
  <c r="T99" i="41"/>
  <c r="S99" i="41"/>
  <c r="R99" i="41"/>
  <c r="Q99" i="41"/>
  <c r="P99" i="41"/>
  <c r="O99" i="41"/>
  <c r="N99" i="41"/>
  <c r="M99" i="41"/>
  <c r="L99" i="41"/>
  <c r="K99" i="41"/>
  <c r="J99" i="41"/>
  <c r="I99" i="41"/>
  <c r="H99" i="41"/>
  <c r="G99" i="41"/>
  <c r="F99" i="41"/>
  <c r="E99" i="41"/>
  <c r="D99" i="41"/>
  <c r="X98" i="41"/>
  <c r="W98" i="41"/>
  <c r="V98" i="41"/>
  <c r="U98" i="41"/>
  <c r="T98" i="41"/>
  <c r="S98" i="41"/>
  <c r="R98" i="41"/>
  <c r="Q98" i="41"/>
  <c r="P98" i="41"/>
  <c r="O98" i="41"/>
  <c r="N98" i="41"/>
  <c r="M98" i="41"/>
  <c r="L98" i="41"/>
  <c r="K98" i="41"/>
  <c r="J98" i="41"/>
  <c r="I98" i="41"/>
  <c r="H98" i="41"/>
  <c r="G98" i="41"/>
  <c r="F98" i="41"/>
  <c r="E98" i="41"/>
  <c r="D98" i="41"/>
  <c r="X95" i="41"/>
  <c r="W95" i="41"/>
  <c r="V95" i="41"/>
  <c r="U95" i="41"/>
  <c r="T95" i="41"/>
  <c r="S95" i="41"/>
  <c r="R95" i="41"/>
  <c r="Q95" i="41"/>
  <c r="P95" i="41"/>
  <c r="O95" i="41"/>
  <c r="N95" i="41"/>
  <c r="M95" i="41"/>
  <c r="L95" i="41"/>
  <c r="K95" i="41"/>
  <c r="J95" i="41"/>
  <c r="I95" i="41"/>
  <c r="H95" i="41"/>
  <c r="G95" i="41"/>
  <c r="F95" i="41"/>
  <c r="E95" i="41"/>
  <c r="D95" i="41"/>
  <c r="X94" i="41"/>
  <c r="W94" i="41"/>
  <c r="V94" i="41"/>
  <c r="U94" i="41"/>
  <c r="T94" i="41"/>
  <c r="S94" i="41"/>
  <c r="R94" i="41"/>
  <c r="Q94" i="41"/>
  <c r="P94" i="41"/>
  <c r="O94" i="41"/>
  <c r="N94" i="41"/>
  <c r="M94" i="41"/>
  <c r="L94" i="41"/>
  <c r="K94" i="41"/>
  <c r="J94" i="41"/>
  <c r="I94" i="41"/>
  <c r="H94" i="41"/>
  <c r="G94" i="41"/>
  <c r="F94" i="41"/>
  <c r="E94" i="41"/>
  <c r="D94" i="41"/>
  <c r="X93" i="41"/>
  <c r="W93" i="41"/>
  <c r="V93" i="41"/>
  <c r="U93" i="41"/>
  <c r="T93" i="41"/>
  <c r="S93" i="41"/>
  <c r="R93" i="41"/>
  <c r="Q93" i="41"/>
  <c r="P93" i="41"/>
  <c r="O93" i="41"/>
  <c r="N93" i="41"/>
  <c r="M93" i="41"/>
  <c r="L93" i="41"/>
  <c r="K93" i="41"/>
  <c r="J93" i="41"/>
  <c r="I93" i="41"/>
  <c r="H93" i="41"/>
  <c r="G93" i="41"/>
  <c r="F93" i="41"/>
  <c r="E93" i="41"/>
  <c r="D93" i="41"/>
  <c r="X92" i="41"/>
  <c r="W92" i="41"/>
  <c r="V92" i="41"/>
  <c r="U92" i="41"/>
  <c r="T92" i="41"/>
  <c r="S92" i="41"/>
  <c r="R92" i="41"/>
  <c r="Q92" i="41"/>
  <c r="P92" i="41"/>
  <c r="O92" i="41"/>
  <c r="N92" i="41"/>
  <c r="M92" i="41"/>
  <c r="L92" i="41"/>
  <c r="K92" i="41"/>
  <c r="J92" i="41"/>
  <c r="I92" i="41"/>
  <c r="H92" i="41"/>
  <c r="G92" i="41"/>
  <c r="F92" i="41"/>
  <c r="E92" i="41"/>
  <c r="D92" i="41"/>
  <c r="X89" i="41"/>
  <c r="W89" i="41"/>
  <c r="V89" i="41"/>
  <c r="U89" i="41"/>
  <c r="T89" i="41"/>
  <c r="S89" i="41"/>
  <c r="R89" i="41"/>
  <c r="Q89" i="41"/>
  <c r="P89" i="41"/>
  <c r="O89" i="41"/>
  <c r="N89" i="41"/>
  <c r="M89" i="41"/>
  <c r="L89" i="41"/>
  <c r="K89" i="41"/>
  <c r="J89" i="41"/>
  <c r="I89" i="41"/>
  <c r="H89" i="41"/>
  <c r="G89" i="41"/>
  <c r="F89" i="41"/>
  <c r="E89" i="41"/>
  <c r="D89" i="41"/>
  <c r="X88" i="41"/>
  <c r="W88" i="41"/>
  <c r="V88" i="41"/>
  <c r="U88" i="41"/>
  <c r="T88" i="41"/>
  <c r="S88" i="41"/>
  <c r="R88" i="41"/>
  <c r="Q88" i="41"/>
  <c r="P88" i="41"/>
  <c r="O88" i="41"/>
  <c r="N88" i="41"/>
  <c r="M88" i="41"/>
  <c r="L88" i="41"/>
  <c r="K88" i="41"/>
  <c r="J88" i="41"/>
  <c r="I88" i="41"/>
  <c r="H88" i="41"/>
  <c r="G88" i="41"/>
  <c r="F88" i="41"/>
  <c r="E88" i="41"/>
  <c r="D88" i="41"/>
  <c r="X87" i="41"/>
  <c r="W87" i="41"/>
  <c r="V87" i="41"/>
  <c r="U87" i="41"/>
  <c r="T87" i="41"/>
  <c r="S87" i="41"/>
  <c r="R87" i="41"/>
  <c r="Q87" i="41"/>
  <c r="P87" i="41"/>
  <c r="O87" i="41"/>
  <c r="N87" i="41"/>
  <c r="M87" i="41"/>
  <c r="L87" i="41"/>
  <c r="K87" i="41"/>
  <c r="J87" i="41"/>
  <c r="I87" i="41"/>
  <c r="H87" i="41"/>
  <c r="G87" i="41"/>
  <c r="F87" i="41"/>
  <c r="E87" i="41"/>
  <c r="D87" i="41"/>
  <c r="X86" i="41"/>
  <c r="W86" i="41"/>
  <c r="V86" i="41"/>
  <c r="U86" i="41"/>
  <c r="T86" i="41"/>
  <c r="S86" i="41"/>
  <c r="R86" i="41"/>
  <c r="Q86" i="41"/>
  <c r="P86" i="41"/>
  <c r="O86" i="41"/>
  <c r="N86" i="41"/>
  <c r="M86" i="41"/>
  <c r="L86" i="41"/>
  <c r="K86" i="41"/>
  <c r="J86" i="41"/>
  <c r="I86" i="41"/>
  <c r="H86" i="41"/>
  <c r="G86" i="41"/>
  <c r="F86" i="41"/>
  <c r="E86" i="41"/>
  <c r="D86" i="41"/>
  <c r="X85" i="41"/>
  <c r="W85" i="41"/>
  <c r="V85" i="41"/>
  <c r="U85" i="41"/>
  <c r="T85" i="41"/>
  <c r="S85" i="41"/>
  <c r="R85" i="41"/>
  <c r="Q85" i="41"/>
  <c r="P85" i="41"/>
  <c r="O85" i="41"/>
  <c r="N85" i="41"/>
  <c r="M85" i="41"/>
  <c r="L85" i="41"/>
  <c r="K85" i="41"/>
  <c r="J85" i="41"/>
  <c r="I85" i="41"/>
  <c r="H85" i="41"/>
  <c r="G85" i="41"/>
  <c r="F85" i="41"/>
  <c r="E85" i="41"/>
  <c r="D85" i="41"/>
  <c r="X84" i="41"/>
  <c r="W84" i="41"/>
  <c r="V84" i="41"/>
  <c r="U84" i="41"/>
  <c r="T84" i="41"/>
  <c r="S84" i="41"/>
  <c r="R84" i="41"/>
  <c r="Q84" i="41"/>
  <c r="P84" i="41"/>
  <c r="O84" i="41"/>
  <c r="N84" i="41"/>
  <c r="M84" i="41"/>
  <c r="L84" i="41"/>
  <c r="K84" i="41"/>
  <c r="J84" i="41"/>
  <c r="I84" i="41"/>
  <c r="H84" i="41"/>
  <c r="G84" i="41"/>
  <c r="F84" i="41"/>
  <c r="E84" i="41"/>
  <c r="D84" i="41"/>
  <c r="X74" i="41"/>
  <c r="W74" i="41"/>
  <c r="V74" i="41"/>
  <c r="U74" i="41"/>
  <c r="T74" i="41"/>
  <c r="S74" i="41"/>
  <c r="R74" i="41"/>
  <c r="Q74" i="41"/>
  <c r="P74" i="41"/>
  <c r="O74" i="41"/>
  <c r="N74" i="41"/>
  <c r="M74" i="41"/>
  <c r="L74" i="41"/>
  <c r="K74" i="41"/>
  <c r="J74" i="41"/>
  <c r="I74" i="41"/>
  <c r="H74" i="41"/>
  <c r="G74" i="41"/>
  <c r="F74" i="41"/>
  <c r="E74" i="41"/>
  <c r="D74" i="41"/>
  <c r="X73" i="41"/>
  <c r="W73" i="41"/>
  <c r="V73" i="41"/>
  <c r="U73" i="41"/>
  <c r="T73" i="41"/>
  <c r="S73" i="41"/>
  <c r="R73" i="41"/>
  <c r="Q73" i="41"/>
  <c r="P73" i="41"/>
  <c r="O73" i="41"/>
  <c r="N73" i="41"/>
  <c r="M73" i="41"/>
  <c r="L73" i="41"/>
  <c r="K73" i="41"/>
  <c r="J73" i="41"/>
  <c r="I73" i="41"/>
  <c r="H73" i="41"/>
  <c r="G73" i="41"/>
  <c r="F73" i="41"/>
  <c r="E73" i="41"/>
  <c r="D73" i="41"/>
  <c r="X72" i="41"/>
  <c r="W72" i="41"/>
  <c r="V72" i="41"/>
  <c r="U72" i="41"/>
  <c r="T72" i="41"/>
  <c r="S72" i="41"/>
  <c r="R72" i="41"/>
  <c r="Q72" i="41"/>
  <c r="P72" i="41"/>
  <c r="O72" i="41"/>
  <c r="N72" i="41"/>
  <c r="M72" i="41"/>
  <c r="L72" i="41"/>
  <c r="K72" i="41"/>
  <c r="J72" i="41"/>
  <c r="I72" i="41"/>
  <c r="H72" i="41"/>
  <c r="G72" i="41"/>
  <c r="F72" i="41"/>
  <c r="E72" i="41"/>
  <c r="D72" i="41"/>
  <c r="X69" i="41"/>
  <c r="W69" i="41"/>
  <c r="V69" i="41"/>
  <c r="U69" i="41"/>
  <c r="T69" i="41"/>
  <c r="S69" i="41"/>
  <c r="R69" i="41"/>
  <c r="Q69" i="41"/>
  <c r="P69" i="41"/>
  <c r="O69" i="41"/>
  <c r="N69" i="41"/>
  <c r="M69" i="41"/>
  <c r="L69" i="41"/>
  <c r="K69" i="41"/>
  <c r="J69" i="41"/>
  <c r="I69" i="41"/>
  <c r="H69" i="41"/>
  <c r="G69" i="41"/>
  <c r="F69" i="41"/>
  <c r="E69" i="41"/>
  <c r="D69" i="41"/>
  <c r="X68" i="41"/>
  <c r="W68" i="41"/>
  <c r="V68" i="41"/>
  <c r="U68" i="41"/>
  <c r="T68" i="41"/>
  <c r="S68" i="41"/>
  <c r="R68" i="41"/>
  <c r="Q68" i="41"/>
  <c r="P68" i="41"/>
  <c r="O68" i="41"/>
  <c r="N68" i="41"/>
  <c r="M68" i="41"/>
  <c r="L68" i="41"/>
  <c r="K68" i="41"/>
  <c r="J68" i="41"/>
  <c r="I68" i="41"/>
  <c r="H68" i="41"/>
  <c r="G68" i="41"/>
  <c r="F68" i="41"/>
  <c r="E68" i="41"/>
  <c r="D68" i="41"/>
  <c r="X67" i="41"/>
  <c r="W67" i="41"/>
  <c r="V67" i="41"/>
  <c r="U67" i="41"/>
  <c r="T67" i="41"/>
  <c r="S67" i="41"/>
  <c r="R67" i="41"/>
  <c r="Q67" i="41"/>
  <c r="P67" i="41"/>
  <c r="O67" i="41"/>
  <c r="N67" i="41"/>
  <c r="M67" i="41"/>
  <c r="L67" i="41"/>
  <c r="K67" i="41"/>
  <c r="J67" i="41"/>
  <c r="I67" i="41"/>
  <c r="H67" i="41"/>
  <c r="G67" i="41"/>
  <c r="F67" i="41"/>
  <c r="E67" i="41"/>
  <c r="D67" i="41"/>
  <c r="X66" i="41"/>
  <c r="W66" i="41"/>
  <c r="V66" i="41"/>
  <c r="U66" i="41"/>
  <c r="T66" i="41"/>
  <c r="S66" i="41"/>
  <c r="R66" i="41"/>
  <c r="Q66" i="41"/>
  <c r="P66" i="41"/>
  <c r="O66" i="41"/>
  <c r="N66" i="41"/>
  <c r="M66" i="41"/>
  <c r="L66" i="41"/>
  <c r="K66" i="41"/>
  <c r="J66" i="41"/>
  <c r="I66" i="41"/>
  <c r="H66" i="41"/>
  <c r="G66" i="41"/>
  <c r="F66" i="41"/>
  <c r="E66" i="41"/>
  <c r="D66" i="41"/>
  <c r="X63" i="41"/>
  <c r="W63" i="41"/>
  <c r="V63" i="41"/>
  <c r="U63" i="41"/>
  <c r="T63" i="41"/>
  <c r="S63" i="41"/>
  <c r="R63" i="41"/>
  <c r="Q63" i="41"/>
  <c r="P63" i="41"/>
  <c r="O63" i="41"/>
  <c r="N63" i="41"/>
  <c r="M63" i="41"/>
  <c r="L63" i="41"/>
  <c r="K63" i="41"/>
  <c r="J63" i="41"/>
  <c r="I63" i="41"/>
  <c r="H63" i="41"/>
  <c r="G63" i="41"/>
  <c r="F63" i="41"/>
  <c r="E63" i="41"/>
  <c r="D63" i="41"/>
  <c r="X62" i="41"/>
  <c r="W62" i="41"/>
  <c r="V62" i="41"/>
  <c r="U62" i="41"/>
  <c r="T62" i="41"/>
  <c r="S62" i="41"/>
  <c r="R62" i="41"/>
  <c r="Q62" i="41"/>
  <c r="P62" i="41"/>
  <c r="O62" i="41"/>
  <c r="N62" i="41"/>
  <c r="M62" i="41"/>
  <c r="L62" i="41"/>
  <c r="K62" i="41"/>
  <c r="J62" i="41"/>
  <c r="I62" i="41"/>
  <c r="H62" i="41"/>
  <c r="G62" i="41"/>
  <c r="F62" i="41"/>
  <c r="E62" i="41"/>
  <c r="D62" i="41"/>
  <c r="X61" i="41"/>
  <c r="W61" i="41"/>
  <c r="V61" i="41"/>
  <c r="U61" i="41"/>
  <c r="T61" i="41"/>
  <c r="S61" i="41"/>
  <c r="R61" i="41"/>
  <c r="Q61" i="41"/>
  <c r="P61" i="41"/>
  <c r="O61" i="41"/>
  <c r="N61" i="41"/>
  <c r="M61" i="41"/>
  <c r="L61" i="41"/>
  <c r="K61" i="41"/>
  <c r="J61" i="41"/>
  <c r="I61" i="41"/>
  <c r="H61" i="41"/>
  <c r="G61" i="41"/>
  <c r="F61" i="41"/>
  <c r="E61" i="41"/>
  <c r="D61" i="41"/>
  <c r="X60" i="41"/>
  <c r="W60" i="41"/>
  <c r="V60" i="41"/>
  <c r="U60" i="41"/>
  <c r="T60" i="41"/>
  <c r="S60" i="41"/>
  <c r="R60" i="41"/>
  <c r="Q60" i="41"/>
  <c r="P60" i="41"/>
  <c r="O60" i="41"/>
  <c r="N60" i="41"/>
  <c r="M60" i="41"/>
  <c r="L60" i="41"/>
  <c r="K60" i="41"/>
  <c r="J60" i="41"/>
  <c r="I60" i="41"/>
  <c r="H60" i="41"/>
  <c r="G60" i="41"/>
  <c r="F60" i="41"/>
  <c r="E60" i="41"/>
  <c r="D60" i="41"/>
  <c r="X59" i="41"/>
  <c r="W59" i="41"/>
  <c r="V59" i="41"/>
  <c r="U59" i="41"/>
  <c r="T59" i="41"/>
  <c r="S59" i="41"/>
  <c r="R59" i="41"/>
  <c r="Q59" i="41"/>
  <c r="P59" i="41"/>
  <c r="O59" i="41"/>
  <c r="N59" i="41"/>
  <c r="M59" i="41"/>
  <c r="L59" i="41"/>
  <c r="K59" i="41"/>
  <c r="J59" i="41"/>
  <c r="I59" i="41"/>
  <c r="H59" i="41"/>
  <c r="G59" i="41"/>
  <c r="F59" i="41"/>
  <c r="E59" i="41"/>
  <c r="D59" i="41"/>
  <c r="X58" i="41"/>
  <c r="W58" i="41"/>
  <c r="V58" i="41"/>
  <c r="U58" i="41"/>
  <c r="T58" i="41"/>
  <c r="S58" i="41"/>
  <c r="R58" i="41"/>
  <c r="Q58" i="41"/>
  <c r="P58" i="41"/>
  <c r="O58" i="41"/>
  <c r="N58" i="41"/>
  <c r="M58" i="41"/>
  <c r="L58" i="41"/>
  <c r="K58" i="41"/>
  <c r="J58" i="41"/>
  <c r="I58" i="41"/>
  <c r="H58" i="41"/>
  <c r="G58" i="41"/>
  <c r="F58" i="41"/>
  <c r="E58" i="41"/>
  <c r="D58" i="41"/>
  <c r="U49" i="41"/>
  <c r="T49" i="41"/>
  <c r="S49" i="41"/>
  <c r="R49" i="41"/>
  <c r="Q49" i="41"/>
  <c r="P49" i="41"/>
  <c r="L49" i="41"/>
  <c r="K49" i="41"/>
  <c r="J49" i="41"/>
  <c r="I49" i="41"/>
  <c r="H49" i="41"/>
  <c r="G49" i="41"/>
  <c r="F49" i="41"/>
  <c r="E49" i="41"/>
  <c r="D49" i="41"/>
  <c r="U48" i="41"/>
  <c r="T48" i="41"/>
  <c r="S48" i="41"/>
  <c r="R48" i="41"/>
  <c r="Q48" i="41"/>
  <c r="P48" i="41"/>
  <c r="L48" i="41"/>
  <c r="K48" i="41"/>
  <c r="J48" i="41"/>
  <c r="I48" i="41"/>
  <c r="H48" i="41"/>
  <c r="G48" i="41"/>
  <c r="F48" i="41"/>
  <c r="E48" i="41"/>
  <c r="D48" i="41"/>
  <c r="U47" i="41"/>
  <c r="T47" i="41"/>
  <c r="S47" i="41"/>
  <c r="R47" i="41"/>
  <c r="Q47" i="41"/>
  <c r="P47" i="41"/>
  <c r="L47" i="41"/>
  <c r="K47" i="41"/>
  <c r="J47" i="41"/>
  <c r="I47" i="41"/>
  <c r="H47" i="41"/>
  <c r="G47" i="41"/>
  <c r="F47" i="41"/>
  <c r="E47" i="41"/>
  <c r="D47" i="41"/>
  <c r="U44" i="41"/>
  <c r="T44" i="41"/>
  <c r="S44" i="41"/>
  <c r="R44" i="41"/>
  <c r="Q44" i="41"/>
  <c r="P44" i="41"/>
  <c r="L44" i="41"/>
  <c r="K44" i="41"/>
  <c r="J44" i="41"/>
  <c r="I44" i="41"/>
  <c r="H44" i="41"/>
  <c r="G44" i="41"/>
  <c r="F44" i="41"/>
  <c r="E44" i="41"/>
  <c r="D44" i="41"/>
  <c r="U43" i="41"/>
  <c r="T43" i="41"/>
  <c r="S43" i="41"/>
  <c r="R43" i="41"/>
  <c r="Q43" i="41"/>
  <c r="P43" i="41"/>
  <c r="L43" i="41"/>
  <c r="K43" i="41"/>
  <c r="J43" i="41"/>
  <c r="I43" i="41"/>
  <c r="H43" i="41"/>
  <c r="G43" i="41"/>
  <c r="F43" i="41"/>
  <c r="E43" i="41"/>
  <c r="D43" i="41"/>
  <c r="U42" i="41"/>
  <c r="T42" i="41"/>
  <c r="S42" i="41"/>
  <c r="R42" i="41"/>
  <c r="Q42" i="41"/>
  <c r="P42" i="41"/>
  <c r="L42" i="41"/>
  <c r="K42" i="41"/>
  <c r="J42" i="41"/>
  <c r="I42" i="41"/>
  <c r="H42" i="41"/>
  <c r="G42" i="41"/>
  <c r="F42" i="41"/>
  <c r="E42" i="41"/>
  <c r="D42" i="41"/>
  <c r="U41" i="41"/>
  <c r="T41" i="41"/>
  <c r="S41" i="41"/>
  <c r="R41" i="41"/>
  <c r="Q41" i="41"/>
  <c r="P41" i="41"/>
  <c r="L41" i="41"/>
  <c r="K41" i="41"/>
  <c r="J41" i="41"/>
  <c r="I41" i="41"/>
  <c r="H41" i="41"/>
  <c r="G41" i="41"/>
  <c r="F41" i="41"/>
  <c r="E41" i="41"/>
  <c r="D41" i="41"/>
  <c r="U38" i="41"/>
  <c r="T38" i="41"/>
  <c r="S38" i="41"/>
  <c r="R38" i="41"/>
  <c r="Q38" i="41"/>
  <c r="P38" i="41"/>
  <c r="L38" i="41"/>
  <c r="K38" i="41"/>
  <c r="J38" i="41"/>
  <c r="I38" i="41"/>
  <c r="H38" i="41"/>
  <c r="G38" i="41"/>
  <c r="F38" i="41"/>
  <c r="E38" i="41"/>
  <c r="D38" i="41"/>
  <c r="U37" i="41"/>
  <c r="T37" i="41"/>
  <c r="S37" i="41"/>
  <c r="R37" i="41"/>
  <c r="Q37" i="41"/>
  <c r="P37" i="41"/>
  <c r="L37" i="41"/>
  <c r="K37" i="41"/>
  <c r="J37" i="41"/>
  <c r="I37" i="41"/>
  <c r="H37" i="41"/>
  <c r="G37" i="41"/>
  <c r="F37" i="41"/>
  <c r="E37" i="41"/>
  <c r="D37" i="41"/>
  <c r="U36" i="41"/>
  <c r="T36" i="41"/>
  <c r="S36" i="41"/>
  <c r="R36" i="41"/>
  <c r="Q36" i="41"/>
  <c r="P36" i="41"/>
  <c r="L36" i="41"/>
  <c r="K36" i="41"/>
  <c r="J36" i="41"/>
  <c r="I36" i="41"/>
  <c r="H36" i="41"/>
  <c r="G36" i="41"/>
  <c r="F36" i="41"/>
  <c r="E36" i="41"/>
  <c r="D36" i="41"/>
  <c r="U35" i="41"/>
  <c r="T35" i="41"/>
  <c r="S35" i="41"/>
  <c r="R35" i="41"/>
  <c r="Q35" i="41"/>
  <c r="P35" i="41"/>
  <c r="L35" i="41"/>
  <c r="K35" i="41"/>
  <c r="J35" i="41"/>
  <c r="I35" i="41"/>
  <c r="H35" i="41"/>
  <c r="G35" i="41"/>
  <c r="F35" i="41"/>
  <c r="E35" i="41"/>
  <c r="D35" i="41"/>
  <c r="U34" i="41"/>
  <c r="T34" i="41"/>
  <c r="S34" i="41"/>
  <c r="R34" i="41"/>
  <c r="Q34" i="41"/>
  <c r="P34" i="41"/>
  <c r="L34" i="41"/>
  <c r="K34" i="41"/>
  <c r="J34" i="41"/>
  <c r="I34" i="41"/>
  <c r="H34" i="41"/>
  <c r="G34" i="41"/>
  <c r="F34" i="41"/>
  <c r="E34" i="41"/>
  <c r="D34" i="41"/>
  <c r="U33" i="41"/>
  <c r="T33" i="41"/>
  <c r="S33" i="41"/>
  <c r="R33" i="41"/>
  <c r="Q33" i="41"/>
  <c r="P33" i="41"/>
  <c r="L33" i="41"/>
  <c r="K33" i="41"/>
  <c r="J33" i="41"/>
  <c r="I33" i="41"/>
  <c r="H33" i="41"/>
  <c r="G33" i="41"/>
  <c r="F33" i="41"/>
  <c r="E33" i="41"/>
  <c r="D33" i="41"/>
  <c r="X23" i="41"/>
  <c r="W23" i="41"/>
  <c r="V23" i="41"/>
  <c r="U23" i="41"/>
  <c r="T23" i="41"/>
  <c r="S23" i="41"/>
  <c r="R23" i="41"/>
  <c r="Q23" i="41"/>
  <c r="P23" i="41"/>
  <c r="O23" i="41"/>
  <c r="N23" i="41"/>
  <c r="M23" i="41"/>
  <c r="L23" i="41"/>
  <c r="K23" i="41"/>
  <c r="J23" i="41"/>
  <c r="I23" i="41"/>
  <c r="H23" i="41"/>
  <c r="G23" i="41"/>
  <c r="F23" i="41"/>
  <c r="E23" i="41"/>
  <c r="D23" i="41"/>
  <c r="X22" i="41"/>
  <c r="W22" i="41"/>
  <c r="V22" i="41"/>
  <c r="U22" i="41"/>
  <c r="T22" i="41"/>
  <c r="S22" i="41"/>
  <c r="R22" i="41"/>
  <c r="Q22" i="41"/>
  <c r="P22" i="41"/>
  <c r="O22" i="41"/>
  <c r="N22" i="41"/>
  <c r="M22" i="41"/>
  <c r="L22" i="41"/>
  <c r="K22" i="41"/>
  <c r="J22" i="41"/>
  <c r="I22" i="41"/>
  <c r="H22" i="41"/>
  <c r="G22" i="41"/>
  <c r="F22" i="41"/>
  <c r="E22" i="41"/>
  <c r="D22" i="41"/>
  <c r="X21" i="41"/>
  <c r="W21" i="41"/>
  <c r="V21" i="41"/>
  <c r="U21" i="41"/>
  <c r="T21" i="41"/>
  <c r="S21" i="41"/>
  <c r="R21" i="41"/>
  <c r="Q21" i="41"/>
  <c r="P21" i="41"/>
  <c r="O21" i="41"/>
  <c r="N21" i="41"/>
  <c r="M21" i="41"/>
  <c r="L21" i="41"/>
  <c r="K21" i="41"/>
  <c r="J21" i="41"/>
  <c r="I21" i="41"/>
  <c r="H21" i="41"/>
  <c r="G21" i="41"/>
  <c r="F21" i="41"/>
  <c r="E21" i="41"/>
  <c r="D21" i="41"/>
  <c r="X18" i="41"/>
  <c r="W18" i="41"/>
  <c r="V18" i="41"/>
  <c r="U18" i="41"/>
  <c r="T18" i="41"/>
  <c r="S18" i="41"/>
  <c r="R18" i="41"/>
  <c r="Q18" i="41"/>
  <c r="P18" i="41"/>
  <c r="O18" i="41"/>
  <c r="N18" i="41"/>
  <c r="M18" i="41"/>
  <c r="L18" i="41"/>
  <c r="K18" i="41"/>
  <c r="J18" i="41"/>
  <c r="I18" i="41"/>
  <c r="H18" i="41"/>
  <c r="G18" i="41"/>
  <c r="F18" i="41"/>
  <c r="E18" i="41"/>
  <c r="D18" i="41"/>
  <c r="X17" i="41"/>
  <c r="W17" i="41"/>
  <c r="V17" i="41"/>
  <c r="U17" i="41"/>
  <c r="T17" i="41"/>
  <c r="S17" i="41"/>
  <c r="R17" i="41"/>
  <c r="Q17" i="41"/>
  <c r="P17" i="41"/>
  <c r="O17" i="41"/>
  <c r="N17" i="41"/>
  <c r="M17" i="41"/>
  <c r="L17" i="41"/>
  <c r="K17" i="41"/>
  <c r="J17" i="41"/>
  <c r="I17" i="41"/>
  <c r="H17" i="41"/>
  <c r="G17" i="41"/>
  <c r="F17" i="41"/>
  <c r="E17" i="41"/>
  <c r="D17" i="41"/>
  <c r="X16" i="41"/>
  <c r="W16" i="41"/>
  <c r="V16" i="41"/>
  <c r="U16" i="41"/>
  <c r="T16" i="41"/>
  <c r="S16" i="41"/>
  <c r="R16" i="41"/>
  <c r="Q16" i="41"/>
  <c r="P16" i="41"/>
  <c r="O16" i="41"/>
  <c r="N16" i="41"/>
  <c r="M16" i="41"/>
  <c r="L16" i="41"/>
  <c r="K16" i="41"/>
  <c r="J16" i="41"/>
  <c r="I16" i="41"/>
  <c r="H16" i="41"/>
  <c r="G16" i="41"/>
  <c r="F16" i="41"/>
  <c r="E16" i="41"/>
  <c r="D16" i="41"/>
  <c r="X15" i="41"/>
  <c r="W15" i="41"/>
  <c r="V15" i="41"/>
  <c r="U15" i="41"/>
  <c r="T15" i="41"/>
  <c r="S15" i="41"/>
  <c r="R15" i="41"/>
  <c r="Q15" i="41"/>
  <c r="P15" i="41"/>
  <c r="O15" i="41"/>
  <c r="N15" i="41"/>
  <c r="M15" i="41"/>
  <c r="L15" i="41"/>
  <c r="K15" i="41"/>
  <c r="J15" i="41"/>
  <c r="I15" i="41"/>
  <c r="H15" i="41"/>
  <c r="G15" i="41"/>
  <c r="F15" i="41"/>
  <c r="E15" i="41"/>
  <c r="D15" i="41"/>
  <c r="X12" i="41"/>
  <c r="W12" i="41"/>
  <c r="V12" i="41"/>
  <c r="U12" i="41"/>
  <c r="T12" i="41"/>
  <c r="S12" i="41"/>
  <c r="R12" i="41"/>
  <c r="Q12" i="41"/>
  <c r="P12" i="41"/>
  <c r="O12" i="41"/>
  <c r="N12" i="41"/>
  <c r="M12" i="41"/>
  <c r="L12" i="41"/>
  <c r="K12" i="41"/>
  <c r="J12" i="41"/>
  <c r="I12" i="41"/>
  <c r="H12" i="41"/>
  <c r="G12" i="41"/>
  <c r="F12" i="41"/>
  <c r="E12" i="41"/>
  <c r="D12" i="41"/>
  <c r="X11" i="41"/>
  <c r="W11" i="41"/>
  <c r="V11" i="41"/>
  <c r="U11" i="41"/>
  <c r="T11" i="41"/>
  <c r="S11" i="41"/>
  <c r="R11" i="41"/>
  <c r="Q11" i="41"/>
  <c r="P11" i="41"/>
  <c r="O11" i="41"/>
  <c r="N11" i="41"/>
  <c r="M11" i="41"/>
  <c r="L11" i="41"/>
  <c r="K11" i="41"/>
  <c r="J11" i="41"/>
  <c r="I11" i="41"/>
  <c r="H11" i="41"/>
  <c r="G11" i="41"/>
  <c r="F11" i="41"/>
  <c r="E11" i="41"/>
  <c r="D11" i="41"/>
  <c r="X10" i="41"/>
  <c r="W10" i="41"/>
  <c r="V10" i="41"/>
  <c r="U10" i="41"/>
  <c r="T10" i="41"/>
  <c r="S10" i="41"/>
  <c r="R10" i="41"/>
  <c r="Q10" i="41"/>
  <c r="P10" i="41"/>
  <c r="O10" i="41"/>
  <c r="N10" i="41"/>
  <c r="M10" i="41"/>
  <c r="L10" i="41"/>
  <c r="K10" i="41"/>
  <c r="J10" i="41"/>
  <c r="I10" i="41"/>
  <c r="H10" i="41"/>
  <c r="G10" i="41"/>
  <c r="F10" i="41"/>
  <c r="E10" i="41"/>
  <c r="D10" i="41"/>
  <c r="X9" i="41"/>
  <c r="W9" i="41"/>
  <c r="V9" i="41"/>
  <c r="U9" i="41"/>
  <c r="T9" i="41"/>
  <c r="S9" i="41"/>
  <c r="R9" i="41"/>
  <c r="Q9" i="41"/>
  <c r="P9" i="41"/>
  <c r="O9" i="41"/>
  <c r="N9" i="41"/>
  <c r="M9" i="41"/>
  <c r="L9" i="41"/>
  <c r="K9" i="41"/>
  <c r="J9" i="41"/>
  <c r="I9" i="41"/>
  <c r="H9" i="41"/>
  <c r="G9" i="41"/>
  <c r="F9" i="41"/>
  <c r="E9" i="41"/>
  <c r="D9" i="41"/>
  <c r="X8" i="41"/>
  <c r="W8" i="41"/>
  <c r="V8" i="41"/>
  <c r="U8" i="41"/>
  <c r="T8" i="41"/>
  <c r="S8" i="41"/>
  <c r="R8" i="41"/>
  <c r="Q8" i="41"/>
  <c r="P8" i="41"/>
  <c r="O8" i="41"/>
  <c r="N8" i="41"/>
  <c r="M8" i="41"/>
  <c r="L8" i="41"/>
  <c r="K8" i="41"/>
  <c r="J8" i="41"/>
  <c r="I8" i="41"/>
  <c r="H8" i="41"/>
  <c r="G8" i="41"/>
  <c r="F8" i="41"/>
  <c r="E8" i="41"/>
  <c r="D8" i="41"/>
  <c r="X7" i="41"/>
  <c r="W7" i="41"/>
  <c r="V7" i="41"/>
  <c r="U7" i="41"/>
  <c r="T7" i="41"/>
  <c r="S7" i="41"/>
  <c r="R7" i="41"/>
  <c r="Q7" i="41"/>
  <c r="P7" i="41"/>
  <c r="O7" i="41"/>
  <c r="N7" i="41"/>
  <c r="M7" i="41"/>
  <c r="L7" i="41"/>
  <c r="K7" i="41"/>
  <c r="J7" i="41"/>
  <c r="I7" i="41"/>
  <c r="H7" i="41"/>
  <c r="G7" i="41"/>
  <c r="F7" i="41"/>
  <c r="E7" i="41"/>
  <c r="D7" i="41"/>
  <c r="F21" i="28"/>
  <c r="E21" i="28"/>
  <c r="D21" i="28"/>
  <c r="F20" i="28"/>
  <c r="E20" i="28"/>
  <c r="D20" i="28"/>
  <c r="F19" i="28"/>
  <c r="E19" i="28"/>
  <c r="D19" i="28"/>
  <c r="F16" i="28"/>
  <c r="E16" i="28"/>
  <c r="D16" i="28"/>
  <c r="F15" i="28"/>
  <c r="E15" i="28"/>
  <c r="D15" i="28"/>
  <c r="F14" i="28"/>
  <c r="E14" i="28"/>
  <c r="D14" i="28"/>
  <c r="F13" i="28"/>
  <c r="E13" i="28"/>
  <c r="D13" i="28"/>
  <c r="F10" i="28"/>
  <c r="F9" i="28" s="1"/>
  <c r="E10" i="28"/>
  <c r="D10" i="28"/>
  <c r="E9" i="28"/>
  <c r="D9" i="28"/>
  <c r="F8" i="28"/>
  <c r="E8" i="28"/>
  <c r="D8" i="28"/>
  <c r="F7" i="28"/>
  <c r="E7" i="28"/>
  <c r="D7" i="28"/>
  <c r="F6" i="28"/>
  <c r="E6" i="28"/>
  <c r="D6" i="28"/>
  <c r="F5" i="28"/>
  <c r="E5" i="28"/>
  <c r="D5" i="28"/>
  <c r="U168" i="32"/>
  <c r="T168" i="32"/>
  <c r="S168" i="32"/>
  <c r="R168" i="32"/>
  <c r="Q168" i="32"/>
  <c r="P168" i="32"/>
  <c r="O168" i="32"/>
  <c r="N168" i="32"/>
  <c r="M168" i="32"/>
  <c r="L168" i="32"/>
  <c r="K168" i="32"/>
  <c r="J168" i="32"/>
  <c r="I168" i="32"/>
  <c r="H168" i="32"/>
  <c r="G168" i="32"/>
  <c r="F168" i="32"/>
  <c r="E168" i="32"/>
  <c r="D168" i="32"/>
  <c r="U167" i="32"/>
  <c r="T167" i="32"/>
  <c r="S167" i="32"/>
  <c r="R167" i="32"/>
  <c r="Q167" i="32"/>
  <c r="P167" i="32"/>
  <c r="O167" i="32"/>
  <c r="N167" i="32"/>
  <c r="M167" i="32"/>
  <c r="L167" i="32"/>
  <c r="K167" i="32"/>
  <c r="J167" i="32"/>
  <c r="I167" i="32"/>
  <c r="H167" i="32"/>
  <c r="G167" i="32"/>
  <c r="F167" i="32"/>
  <c r="E167" i="32"/>
  <c r="D167" i="32"/>
  <c r="U166" i="32"/>
  <c r="T166" i="32"/>
  <c r="S166" i="32"/>
  <c r="R166" i="32"/>
  <c r="Q166" i="32"/>
  <c r="P166" i="32"/>
  <c r="O166" i="32"/>
  <c r="N166" i="32"/>
  <c r="M166" i="32"/>
  <c r="L166" i="32"/>
  <c r="K166" i="32"/>
  <c r="J166" i="32"/>
  <c r="I166" i="32"/>
  <c r="H166" i="32"/>
  <c r="G166" i="32"/>
  <c r="F166" i="32"/>
  <c r="E166" i="32"/>
  <c r="D166" i="32"/>
  <c r="U164" i="32"/>
  <c r="T164" i="32"/>
  <c r="S164" i="32"/>
  <c r="R164" i="32"/>
  <c r="Q164" i="32"/>
  <c r="P164" i="32"/>
  <c r="O164" i="32"/>
  <c r="N164" i="32"/>
  <c r="M164" i="32"/>
  <c r="L164" i="32"/>
  <c r="K164" i="32"/>
  <c r="J164" i="32"/>
  <c r="I164" i="32"/>
  <c r="H164" i="32"/>
  <c r="G164" i="32"/>
  <c r="F164" i="32"/>
  <c r="E164" i="32"/>
  <c r="D164" i="32"/>
  <c r="U163" i="32"/>
  <c r="T163" i="32"/>
  <c r="S163" i="32"/>
  <c r="R163" i="32"/>
  <c r="Q163" i="32"/>
  <c r="P163" i="32"/>
  <c r="O163" i="32"/>
  <c r="N163" i="32"/>
  <c r="M163" i="32"/>
  <c r="L163" i="32"/>
  <c r="K163" i="32"/>
  <c r="J163" i="32"/>
  <c r="I163" i="32"/>
  <c r="H163" i="32"/>
  <c r="G163" i="32"/>
  <c r="F163" i="32"/>
  <c r="E163" i="32"/>
  <c r="D163" i="32"/>
  <c r="U160" i="32"/>
  <c r="T160" i="32"/>
  <c r="S160" i="32"/>
  <c r="R160" i="32"/>
  <c r="Q160" i="32"/>
  <c r="P160" i="32"/>
  <c r="O160" i="32"/>
  <c r="N160" i="32"/>
  <c r="M160" i="32"/>
  <c r="L160" i="32"/>
  <c r="K160" i="32"/>
  <c r="J160" i="32"/>
  <c r="I160" i="32"/>
  <c r="H160" i="32"/>
  <c r="G160" i="32"/>
  <c r="F160" i="32"/>
  <c r="E160" i="32"/>
  <c r="D160" i="32"/>
  <c r="U156" i="32"/>
  <c r="T156" i="32"/>
  <c r="S156" i="32"/>
  <c r="R156" i="32"/>
  <c r="Q156" i="32"/>
  <c r="P156" i="32"/>
  <c r="O156" i="32"/>
  <c r="N156" i="32"/>
  <c r="M156" i="32"/>
  <c r="L156" i="32"/>
  <c r="K156" i="32"/>
  <c r="J156" i="32"/>
  <c r="I156" i="32"/>
  <c r="H156" i="32"/>
  <c r="G156" i="32"/>
  <c r="F156" i="32"/>
  <c r="E156" i="32"/>
  <c r="D156" i="32"/>
  <c r="U155" i="32"/>
  <c r="T155" i="32"/>
  <c r="S155" i="32"/>
  <c r="R155" i="32"/>
  <c r="Q155" i="32"/>
  <c r="P155" i="32"/>
  <c r="O155" i="32"/>
  <c r="N155" i="32"/>
  <c r="M155" i="32"/>
  <c r="L155" i="32"/>
  <c r="K155" i="32"/>
  <c r="J155" i="32"/>
  <c r="I155" i="32"/>
  <c r="H155" i="32"/>
  <c r="G155" i="32"/>
  <c r="F155" i="32"/>
  <c r="E155" i="32"/>
  <c r="D155" i="32"/>
  <c r="U154" i="32"/>
  <c r="T154" i="32"/>
  <c r="S154" i="32"/>
  <c r="R154" i="32"/>
  <c r="Q154" i="32"/>
  <c r="P154" i="32"/>
  <c r="O154" i="32"/>
  <c r="N154" i="32"/>
  <c r="M154" i="32"/>
  <c r="L154" i="32"/>
  <c r="K154" i="32"/>
  <c r="J154" i="32"/>
  <c r="I154" i="32"/>
  <c r="H154" i="32"/>
  <c r="G154" i="32"/>
  <c r="F154" i="32"/>
  <c r="E154" i="32"/>
  <c r="D154" i="32"/>
  <c r="U151" i="32"/>
  <c r="T151" i="32"/>
  <c r="S151" i="32"/>
  <c r="R151" i="32"/>
  <c r="Q151" i="32"/>
  <c r="P151" i="32"/>
  <c r="O151" i="32"/>
  <c r="N151" i="32"/>
  <c r="M151" i="32"/>
  <c r="L151" i="32"/>
  <c r="K151" i="32"/>
  <c r="J151" i="32"/>
  <c r="I151" i="32"/>
  <c r="H151" i="32"/>
  <c r="G151" i="32"/>
  <c r="F151" i="32"/>
  <c r="E151" i="32"/>
  <c r="D151" i="32"/>
  <c r="U150" i="32"/>
  <c r="T150" i="32"/>
  <c r="S150" i="32"/>
  <c r="R150" i="32"/>
  <c r="Q150" i="32"/>
  <c r="P150" i="32"/>
  <c r="O150" i="32"/>
  <c r="N150" i="32"/>
  <c r="M150" i="32"/>
  <c r="L150" i="32"/>
  <c r="K150" i="32"/>
  <c r="J150" i="32"/>
  <c r="I150" i="32"/>
  <c r="H150" i="32"/>
  <c r="G150" i="32"/>
  <c r="F150" i="32"/>
  <c r="E150" i="32"/>
  <c r="D150" i="32"/>
  <c r="U149" i="32"/>
  <c r="T149" i="32"/>
  <c r="S149" i="32"/>
  <c r="R149" i="32"/>
  <c r="Q149" i="32"/>
  <c r="P149" i="32"/>
  <c r="O149" i="32"/>
  <c r="N149" i="32"/>
  <c r="M149" i="32"/>
  <c r="L149" i="32"/>
  <c r="K149" i="32"/>
  <c r="J149" i="32"/>
  <c r="I149" i="32"/>
  <c r="H149" i="32"/>
  <c r="G149" i="32"/>
  <c r="F149" i="32"/>
  <c r="E149" i="32"/>
  <c r="D149" i="32"/>
  <c r="U148" i="32"/>
  <c r="T148" i="32"/>
  <c r="S148" i="32"/>
  <c r="R148" i="32"/>
  <c r="Q148" i="32"/>
  <c r="P148" i="32"/>
  <c r="O148" i="32"/>
  <c r="N148" i="32"/>
  <c r="M148" i="32"/>
  <c r="L148" i="32"/>
  <c r="K148" i="32"/>
  <c r="J148" i="32"/>
  <c r="I148" i="32"/>
  <c r="H148" i="32"/>
  <c r="G148" i="32"/>
  <c r="F148" i="32"/>
  <c r="E148" i="32"/>
  <c r="D148" i="32"/>
  <c r="U147" i="32"/>
  <c r="T147" i="32"/>
  <c r="S147" i="32"/>
  <c r="R147" i="32"/>
  <c r="Q147" i="32"/>
  <c r="P147" i="32"/>
  <c r="O147" i="32"/>
  <c r="N147" i="32"/>
  <c r="M147" i="32"/>
  <c r="L147" i="32"/>
  <c r="K147" i="32"/>
  <c r="J147" i="32"/>
  <c r="I147" i="32"/>
  <c r="H147" i="32"/>
  <c r="G147" i="32"/>
  <c r="F147" i="32"/>
  <c r="E147" i="32"/>
  <c r="D147" i="32"/>
  <c r="X121" i="32"/>
  <c r="W121" i="32"/>
  <c r="V121" i="32"/>
  <c r="U121" i="32"/>
  <c r="T121" i="32"/>
  <c r="S121" i="32"/>
  <c r="R121" i="32"/>
  <c r="Q121" i="32"/>
  <c r="P121" i="32"/>
  <c r="O121" i="32"/>
  <c r="N121" i="32"/>
  <c r="M121" i="32"/>
  <c r="L121" i="32"/>
  <c r="K121" i="32"/>
  <c r="J121" i="32"/>
  <c r="I121" i="32"/>
  <c r="H121" i="32"/>
  <c r="G121" i="32"/>
  <c r="F121" i="32"/>
  <c r="E121" i="32"/>
  <c r="D121" i="32"/>
  <c r="X120" i="32"/>
  <c r="W120" i="32"/>
  <c r="V120" i="32"/>
  <c r="U120" i="32"/>
  <c r="T120" i="32"/>
  <c r="S120" i="32"/>
  <c r="R120" i="32"/>
  <c r="Q120" i="32"/>
  <c r="P120" i="32"/>
  <c r="O120" i="32"/>
  <c r="N120" i="32"/>
  <c r="M120" i="32"/>
  <c r="L120" i="32"/>
  <c r="K120" i="32"/>
  <c r="J120" i="32"/>
  <c r="I120" i="32"/>
  <c r="H120" i="32"/>
  <c r="G120" i="32"/>
  <c r="F120" i="32"/>
  <c r="E120" i="32"/>
  <c r="D120" i="32"/>
  <c r="X119" i="32"/>
  <c r="W119" i="32"/>
  <c r="V119" i="32"/>
  <c r="U119" i="32"/>
  <c r="T119" i="32"/>
  <c r="S119" i="32"/>
  <c r="R119" i="32"/>
  <c r="Q119" i="32"/>
  <c r="P119" i="32"/>
  <c r="O119" i="32"/>
  <c r="N119" i="32"/>
  <c r="M119" i="32"/>
  <c r="L119" i="32"/>
  <c r="K119" i="32"/>
  <c r="J119" i="32"/>
  <c r="I119" i="32"/>
  <c r="H119" i="32"/>
  <c r="G119" i="32"/>
  <c r="F119" i="32"/>
  <c r="E119" i="32"/>
  <c r="D119" i="32"/>
  <c r="X117" i="32"/>
  <c r="W117" i="32"/>
  <c r="V117" i="32"/>
  <c r="U117" i="32"/>
  <c r="T117" i="32"/>
  <c r="S117" i="32"/>
  <c r="R117" i="32"/>
  <c r="Q117" i="32"/>
  <c r="P117" i="32"/>
  <c r="O117" i="32"/>
  <c r="N117" i="32"/>
  <c r="M117" i="32"/>
  <c r="L117" i="32"/>
  <c r="K117" i="32"/>
  <c r="J117" i="32"/>
  <c r="I117" i="32"/>
  <c r="H117" i="32"/>
  <c r="G117" i="32"/>
  <c r="F117" i="32"/>
  <c r="E117" i="32"/>
  <c r="D117" i="32"/>
  <c r="X116" i="32"/>
  <c r="W116" i="32"/>
  <c r="V116" i="32"/>
  <c r="U116" i="32"/>
  <c r="T116" i="32"/>
  <c r="S116" i="32"/>
  <c r="R116" i="32"/>
  <c r="Q116" i="32"/>
  <c r="P116" i="32"/>
  <c r="O116" i="32"/>
  <c r="N116" i="32"/>
  <c r="M116" i="32"/>
  <c r="L116" i="32"/>
  <c r="K116" i="32"/>
  <c r="J116" i="32"/>
  <c r="I116" i="32"/>
  <c r="H116" i="32"/>
  <c r="G116" i="32"/>
  <c r="F116" i="32"/>
  <c r="E116" i="32"/>
  <c r="D116" i="32"/>
  <c r="X113" i="32"/>
  <c r="W113" i="32"/>
  <c r="V113" i="32"/>
  <c r="U113" i="32"/>
  <c r="T113" i="32"/>
  <c r="S113" i="32"/>
  <c r="R113" i="32"/>
  <c r="Q113" i="32"/>
  <c r="P113" i="32"/>
  <c r="O113" i="32"/>
  <c r="N113" i="32"/>
  <c r="M113" i="32"/>
  <c r="L113" i="32"/>
  <c r="K113" i="32"/>
  <c r="J113" i="32"/>
  <c r="I113" i="32"/>
  <c r="H113" i="32"/>
  <c r="G113" i="32"/>
  <c r="F113" i="32"/>
  <c r="E113" i="32"/>
  <c r="D113" i="32"/>
  <c r="X109" i="32"/>
  <c r="W109" i="32"/>
  <c r="V109" i="32"/>
  <c r="U109" i="32"/>
  <c r="T109" i="32"/>
  <c r="S109" i="32"/>
  <c r="R109" i="32"/>
  <c r="Q109" i="32"/>
  <c r="P109" i="32"/>
  <c r="O109" i="32"/>
  <c r="N109" i="32"/>
  <c r="M109" i="32"/>
  <c r="L109" i="32"/>
  <c r="K109" i="32"/>
  <c r="J109" i="32"/>
  <c r="I109" i="32"/>
  <c r="H109" i="32"/>
  <c r="G109" i="32"/>
  <c r="F109" i="32"/>
  <c r="E109" i="32"/>
  <c r="D109" i="32"/>
  <c r="X108" i="32"/>
  <c r="W108" i="32"/>
  <c r="V108" i="32"/>
  <c r="U108" i="32"/>
  <c r="T108" i="32"/>
  <c r="S108" i="32"/>
  <c r="R108" i="32"/>
  <c r="Q108" i="32"/>
  <c r="P108" i="32"/>
  <c r="O108" i="32"/>
  <c r="N108" i="32"/>
  <c r="M108" i="32"/>
  <c r="L108" i="32"/>
  <c r="K108" i="32"/>
  <c r="J108" i="32"/>
  <c r="I108" i="32"/>
  <c r="H108" i="32"/>
  <c r="G108" i="32"/>
  <c r="F108" i="32"/>
  <c r="E108" i="32"/>
  <c r="D108" i="32"/>
  <c r="X107" i="32"/>
  <c r="W107" i="32"/>
  <c r="V107" i="32"/>
  <c r="U107" i="32"/>
  <c r="T107" i="32"/>
  <c r="S107" i="32"/>
  <c r="R107" i="32"/>
  <c r="Q107" i="32"/>
  <c r="P107" i="32"/>
  <c r="O107" i="32"/>
  <c r="N107" i="32"/>
  <c r="M107" i="32"/>
  <c r="L107" i="32"/>
  <c r="K107" i="32"/>
  <c r="J107" i="32"/>
  <c r="I107" i="32"/>
  <c r="H107" i="32"/>
  <c r="G107" i="32"/>
  <c r="F107" i="32"/>
  <c r="E107" i="32"/>
  <c r="D107" i="32"/>
  <c r="X104" i="32"/>
  <c r="W104" i="32"/>
  <c r="V104" i="32"/>
  <c r="U104" i="32"/>
  <c r="T104" i="32"/>
  <c r="S104" i="32"/>
  <c r="R104" i="32"/>
  <c r="Q104" i="32"/>
  <c r="P104" i="32"/>
  <c r="O104" i="32"/>
  <c r="N104" i="32"/>
  <c r="M104" i="32"/>
  <c r="L104" i="32"/>
  <c r="K104" i="32"/>
  <c r="J104" i="32"/>
  <c r="I104" i="32"/>
  <c r="H104" i="32"/>
  <c r="G104" i="32"/>
  <c r="F104" i="32"/>
  <c r="E104" i="32"/>
  <c r="D104" i="32"/>
  <c r="X103" i="32"/>
  <c r="W103" i="32"/>
  <c r="V103" i="32"/>
  <c r="U103" i="32"/>
  <c r="T103" i="32"/>
  <c r="S103" i="32"/>
  <c r="R103" i="32"/>
  <c r="Q103" i="32"/>
  <c r="P103" i="32"/>
  <c r="O103" i="32"/>
  <c r="N103" i="32"/>
  <c r="M103" i="32"/>
  <c r="L103" i="32"/>
  <c r="K103" i="32"/>
  <c r="J103" i="32"/>
  <c r="I103" i="32"/>
  <c r="H103" i="32"/>
  <c r="G103" i="32"/>
  <c r="F103" i="32"/>
  <c r="E103" i="32"/>
  <c r="D103" i="32"/>
  <c r="X102" i="32"/>
  <c r="W102" i="32"/>
  <c r="V102" i="32"/>
  <c r="U102" i="32"/>
  <c r="T102" i="32"/>
  <c r="S102" i="32"/>
  <c r="R102" i="32"/>
  <c r="Q102" i="32"/>
  <c r="P102" i="32"/>
  <c r="O102" i="32"/>
  <c r="N102" i="32"/>
  <c r="M102" i="32"/>
  <c r="L102" i="32"/>
  <c r="K102" i="32"/>
  <c r="J102" i="32"/>
  <c r="I102" i="32"/>
  <c r="H102" i="32"/>
  <c r="G102" i="32"/>
  <c r="F102" i="32"/>
  <c r="E102" i="32"/>
  <c r="D102" i="32"/>
  <c r="X101" i="32"/>
  <c r="W101" i="32"/>
  <c r="V101" i="32"/>
  <c r="U101" i="32"/>
  <c r="T101" i="32"/>
  <c r="S101" i="32"/>
  <c r="R101" i="32"/>
  <c r="Q101" i="32"/>
  <c r="P101" i="32"/>
  <c r="O101" i="32"/>
  <c r="N101" i="32"/>
  <c r="M101" i="32"/>
  <c r="L101" i="32"/>
  <c r="K101" i="32"/>
  <c r="J101" i="32"/>
  <c r="I101" i="32"/>
  <c r="H101" i="32"/>
  <c r="G101" i="32"/>
  <c r="F101" i="32"/>
  <c r="E101" i="32"/>
  <c r="D101" i="32"/>
  <c r="X100" i="32"/>
  <c r="W100" i="32"/>
  <c r="V100" i="32"/>
  <c r="U100" i="32"/>
  <c r="T100" i="32"/>
  <c r="S100" i="32"/>
  <c r="R100" i="32"/>
  <c r="Q100" i="32"/>
  <c r="P100" i="32"/>
  <c r="O100" i="32"/>
  <c r="N100" i="32"/>
  <c r="M100" i="32"/>
  <c r="L100" i="32"/>
  <c r="K100" i="32"/>
  <c r="J100" i="32"/>
  <c r="I100" i="32"/>
  <c r="H100" i="32"/>
  <c r="G100" i="32"/>
  <c r="F100" i="32"/>
  <c r="E100" i="32"/>
  <c r="D100" i="32"/>
  <c r="X90" i="32"/>
  <c r="W90" i="32"/>
  <c r="V90" i="32"/>
  <c r="U90" i="32"/>
  <c r="T90" i="32"/>
  <c r="S90" i="32"/>
  <c r="R90" i="32"/>
  <c r="Q90" i="32"/>
  <c r="P90" i="32"/>
  <c r="O90" i="32"/>
  <c r="N90" i="32"/>
  <c r="M90" i="32"/>
  <c r="L90" i="32"/>
  <c r="K90" i="32"/>
  <c r="J90" i="32"/>
  <c r="I90" i="32"/>
  <c r="H90" i="32"/>
  <c r="G90" i="32"/>
  <c r="F90" i="32"/>
  <c r="E90" i="32"/>
  <c r="D90" i="32"/>
  <c r="X89" i="32"/>
  <c r="W89" i="32"/>
  <c r="V89" i="32"/>
  <c r="U89" i="32"/>
  <c r="T89" i="32"/>
  <c r="S89" i="32"/>
  <c r="R89" i="32"/>
  <c r="Q89" i="32"/>
  <c r="P89" i="32"/>
  <c r="O89" i="32"/>
  <c r="N89" i="32"/>
  <c r="M89" i="32"/>
  <c r="L89" i="32"/>
  <c r="K89" i="32"/>
  <c r="J89" i="32"/>
  <c r="I89" i="32"/>
  <c r="H89" i="32"/>
  <c r="G89" i="32"/>
  <c r="F89" i="32"/>
  <c r="E89" i="32"/>
  <c r="D89" i="32"/>
  <c r="X88" i="32"/>
  <c r="W88" i="32"/>
  <c r="V88" i="32"/>
  <c r="U88" i="32"/>
  <c r="T88" i="32"/>
  <c r="S88" i="32"/>
  <c r="R88" i="32"/>
  <c r="Q88" i="32"/>
  <c r="P88" i="32"/>
  <c r="O88" i="32"/>
  <c r="N88" i="32"/>
  <c r="M88" i="32"/>
  <c r="L88" i="32"/>
  <c r="K88" i="32"/>
  <c r="J88" i="32"/>
  <c r="I88" i="32"/>
  <c r="H88" i="32"/>
  <c r="G88" i="32"/>
  <c r="F88" i="32"/>
  <c r="E88" i="32"/>
  <c r="D88" i="32"/>
  <c r="X86" i="32"/>
  <c r="W86" i="32"/>
  <c r="V86" i="32"/>
  <c r="U86" i="32"/>
  <c r="T86" i="32"/>
  <c r="S86" i="32"/>
  <c r="R86" i="32"/>
  <c r="Q86" i="32"/>
  <c r="P86" i="32"/>
  <c r="O86" i="32"/>
  <c r="N86" i="32"/>
  <c r="M86" i="32"/>
  <c r="L86" i="32"/>
  <c r="K86" i="32"/>
  <c r="J86" i="32"/>
  <c r="I86" i="32"/>
  <c r="H86" i="32"/>
  <c r="G86" i="32"/>
  <c r="F86" i="32"/>
  <c r="E86" i="32"/>
  <c r="D86" i="32"/>
  <c r="X85" i="32"/>
  <c r="W85" i="32"/>
  <c r="V85" i="32"/>
  <c r="U85" i="32"/>
  <c r="T85" i="32"/>
  <c r="S85" i="32"/>
  <c r="R85" i="32"/>
  <c r="Q85" i="32"/>
  <c r="P85" i="32"/>
  <c r="O85" i="32"/>
  <c r="N85" i="32"/>
  <c r="M85" i="32"/>
  <c r="L85" i="32"/>
  <c r="K85" i="32"/>
  <c r="J85" i="32"/>
  <c r="I85" i="32"/>
  <c r="H85" i="32"/>
  <c r="G85" i="32"/>
  <c r="F85" i="32"/>
  <c r="E85" i="32"/>
  <c r="D85" i="32"/>
  <c r="X82" i="32"/>
  <c r="W82" i="32"/>
  <c r="V82" i="32"/>
  <c r="U82" i="32"/>
  <c r="T82" i="32"/>
  <c r="S82" i="32"/>
  <c r="R82" i="32"/>
  <c r="Q82" i="32"/>
  <c r="P82" i="32"/>
  <c r="O82" i="32"/>
  <c r="N82" i="32"/>
  <c r="M82" i="32"/>
  <c r="L82" i="32"/>
  <c r="K82" i="32"/>
  <c r="J82" i="32"/>
  <c r="I82" i="32"/>
  <c r="H82" i="32"/>
  <c r="G82" i="32"/>
  <c r="F82" i="32"/>
  <c r="E82" i="32"/>
  <c r="D82" i="32"/>
  <c r="X78" i="32"/>
  <c r="W78" i="32"/>
  <c r="V78" i="32"/>
  <c r="U78" i="32"/>
  <c r="T78" i="32"/>
  <c r="S78" i="32"/>
  <c r="R78" i="32"/>
  <c r="Q78" i="32"/>
  <c r="P78" i="32"/>
  <c r="O78" i="32"/>
  <c r="N78" i="32"/>
  <c r="M78" i="32"/>
  <c r="L78" i="32"/>
  <c r="K78" i="32"/>
  <c r="J78" i="32"/>
  <c r="I78" i="32"/>
  <c r="H78" i="32"/>
  <c r="G78" i="32"/>
  <c r="F78" i="32"/>
  <c r="E78" i="32"/>
  <c r="D78" i="32"/>
  <c r="X77" i="32"/>
  <c r="W77" i="32"/>
  <c r="V77" i="32"/>
  <c r="U77" i="32"/>
  <c r="T77" i="32"/>
  <c r="S77" i="32"/>
  <c r="R77" i="32"/>
  <c r="Q77" i="32"/>
  <c r="P77" i="32"/>
  <c r="O77" i="32"/>
  <c r="N77" i="32"/>
  <c r="M77" i="32"/>
  <c r="L77" i="32"/>
  <c r="K77" i="32"/>
  <c r="J77" i="32"/>
  <c r="I77" i="32"/>
  <c r="H77" i="32"/>
  <c r="G77" i="32"/>
  <c r="F77" i="32"/>
  <c r="E77" i="32"/>
  <c r="D77" i="32"/>
  <c r="X76" i="32"/>
  <c r="W76" i="32"/>
  <c r="V76" i="32"/>
  <c r="U76" i="32"/>
  <c r="T76" i="32"/>
  <c r="S76" i="32"/>
  <c r="R76" i="32"/>
  <c r="Q76" i="32"/>
  <c r="P76" i="32"/>
  <c r="O76" i="32"/>
  <c r="N76" i="32"/>
  <c r="M76" i="32"/>
  <c r="L76" i="32"/>
  <c r="K76" i="32"/>
  <c r="J76" i="32"/>
  <c r="I76" i="32"/>
  <c r="H76" i="32"/>
  <c r="G76" i="32"/>
  <c r="F76" i="32"/>
  <c r="E76" i="32"/>
  <c r="D76" i="32"/>
  <c r="X73" i="32"/>
  <c r="W73" i="32"/>
  <c r="V73" i="32"/>
  <c r="U73" i="32"/>
  <c r="T73" i="32"/>
  <c r="S73" i="32"/>
  <c r="R73" i="32"/>
  <c r="Q73" i="32"/>
  <c r="P73" i="32"/>
  <c r="O73" i="32"/>
  <c r="N73" i="32"/>
  <c r="M73" i="32"/>
  <c r="L73" i="32"/>
  <c r="K73" i="32"/>
  <c r="J73" i="32"/>
  <c r="I73" i="32"/>
  <c r="H73" i="32"/>
  <c r="G73" i="32"/>
  <c r="F73" i="32"/>
  <c r="E73" i="32"/>
  <c r="D73" i="32"/>
  <c r="X72" i="32"/>
  <c r="W72" i="32"/>
  <c r="V72" i="32"/>
  <c r="U72" i="32"/>
  <c r="T72" i="32"/>
  <c r="S72" i="32"/>
  <c r="R72" i="32"/>
  <c r="Q72" i="32"/>
  <c r="P72" i="32"/>
  <c r="O72" i="32"/>
  <c r="N72" i="32"/>
  <c r="M72" i="32"/>
  <c r="L72" i="32"/>
  <c r="K72" i="32"/>
  <c r="J72" i="32"/>
  <c r="I72" i="32"/>
  <c r="H72" i="32"/>
  <c r="G72" i="32"/>
  <c r="F72" i="32"/>
  <c r="E72" i="32"/>
  <c r="D72" i="32"/>
  <c r="X71" i="32"/>
  <c r="W71" i="32"/>
  <c r="V71" i="32"/>
  <c r="U71" i="32"/>
  <c r="T71" i="32"/>
  <c r="S71" i="32"/>
  <c r="R71" i="32"/>
  <c r="Q71" i="32"/>
  <c r="P71" i="32"/>
  <c r="O71" i="32"/>
  <c r="N71" i="32"/>
  <c r="M71" i="32"/>
  <c r="L71" i="32"/>
  <c r="K71" i="32"/>
  <c r="J71" i="32"/>
  <c r="I71" i="32"/>
  <c r="H71" i="32"/>
  <c r="G71" i="32"/>
  <c r="F71" i="32"/>
  <c r="E71" i="32"/>
  <c r="D71" i="32"/>
  <c r="X70" i="32"/>
  <c r="W70" i="32"/>
  <c r="V70" i="32"/>
  <c r="U70" i="32"/>
  <c r="T70" i="32"/>
  <c r="S70" i="32"/>
  <c r="R70" i="32"/>
  <c r="Q70" i="32"/>
  <c r="P70" i="32"/>
  <c r="O70" i="32"/>
  <c r="N70" i="32"/>
  <c r="M70" i="32"/>
  <c r="L70" i="32"/>
  <c r="K70" i="32"/>
  <c r="J70" i="32"/>
  <c r="I70" i="32"/>
  <c r="H70" i="32"/>
  <c r="G70" i="32"/>
  <c r="F70" i="32"/>
  <c r="E70" i="32"/>
  <c r="D70" i="32"/>
  <c r="X69" i="32"/>
  <c r="W69" i="32"/>
  <c r="V69" i="32"/>
  <c r="U69" i="32"/>
  <c r="T69" i="32"/>
  <c r="S69" i="32"/>
  <c r="R69" i="32"/>
  <c r="Q69" i="32"/>
  <c r="P69" i="32"/>
  <c r="O69" i="32"/>
  <c r="N69" i="32"/>
  <c r="M69" i="32"/>
  <c r="L69" i="32"/>
  <c r="K69" i="32"/>
  <c r="J69" i="32"/>
  <c r="I69" i="32"/>
  <c r="H69" i="32"/>
  <c r="G69" i="32"/>
  <c r="F69" i="32"/>
  <c r="E69" i="32"/>
  <c r="D69" i="32"/>
  <c r="X60" i="32"/>
  <c r="W60" i="32"/>
  <c r="V60" i="32"/>
  <c r="U60" i="32"/>
  <c r="T60" i="32"/>
  <c r="S60" i="32"/>
  <c r="R60" i="32"/>
  <c r="Q60" i="32"/>
  <c r="P60" i="32"/>
  <c r="L60" i="32"/>
  <c r="K60" i="32"/>
  <c r="J60" i="32"/>
  <c r="I60" i="32"/>
  <c r="H60" i="32"/>
  <c r="G60" i="32"/>
  <c r="F60" i="32"/>
  <c r="E60" i="32"/>
  <c r="D60" i="32"/>
  <c r="X59" i="32"/>
  <c r="W59" i="32"/>
  <c r="V59" i="32"/>
  <c r="U59" i="32"/>
  <c r="T59" i="32"/>
  <c r="S59" i="32"/>
  <c r="R59" i="32"/>
  <c r="Q59" i="32"/>
  <c r="P59" i="32"/>
  <c r="L59" i="32"/>
  <c r="K59" i="32"/>
  <c r="J59" i="32"/>
  <c r="I59" i="32"/>
  <c r="H59" i="32"/>
  <c r="G59" i="32"/>
  <c r="F59" i="32"/>
  <c r="E59" i="32"/>
  <c r="D59" i="32"/>
  <c r="X58" i="32"/>
  <c r="W58" i="32"/>
  <c r="V58" i="32"/>
  <c r="U58" i="32"/>
  <c r="T58" i="32"/>
  <c r="S58" i="32"/>
  <c r="R58" i="32"/>
  <c r="Q58" i="32"/>
  <c r="P58" i="32"/>
  <c r="L58" i="32"/>
  <c r="K58" i="32"/>
  <c r="J58" i="32"/>
  <c r="I58" i="32"/>
  <c r="H58" i="32"/>
  <c r="G58" i="32"/>
  <c r="F58" i="32"/>
  <c r="E58" i="32"/>
  <c r="D58" i="32"/>
  <c r="X56" i="32"/>
  <c r="W56" i="32"/>
  <c r="V56" i="32"/>
  <c r="U56" i="32"/>
  <c r="T56" i="32"/>
  <c r="S56" i="32"/>
  <c r="R56" i="32"/>
  <c r="Q56" i="32"/>
  <c r="P56" i="32"/>
  <c r="L56" i="32"/>
  <c r="K56" i="32"/>
  <c r="J56" i="32"/>
  <c r="I56" i="32"/>
  <c r="H56" i="32"/>
  <c r="G56" i="32"/>
  <c r="F56" i="32"/>
  <c r="E56" i="32"/>
  <c r="D56" i="32"/>
  <c r="X55" i="32"/>
  <c r="W55" i="32"/>
  <c r="V55" i="32"/>
  <c r="U55" i="32"/>
  <c r="T55" i="32"/>
  <c r="S55" i="32"/>
  <c r="R55" i="32"/>
  <c r="Q55" i="32"/>
  <c r="P55" i="32"/>
  <c r="L55" i="32"/>
  <c r="K55" i="32"/>
  <c r="J55" i="32"/>
  <c r="I55" i="32"/>
  <c r="H55" i="32"/>
  <c r="G55" i="32"/>
  <c r="F55" i="32"/>
  <c r="E55" i="32"/>
  <c r="D55" i="32"/>
  <c r="X52" i="32"/>
  <c r="W52" i="32"/>
  <c r="V52" i="32"/>
  <c r="U52" i="32"/>
  <c r="T52" i="32"/>
  <c r="S52" i="32"/>
  <c r="R52" i="32"/>
  <c r="Q52" i="32"/>
  <c r="P52" i="32"/>
  <c r="L52" i="32"/>
  <c r="K52" i="32"/>
  <c r="J52" i="32"/>
  <c r="I52" i="32"/>
  <c r="H52" i="32"/>
  <c r="G52" i="32"/>
  <c r="F52" i="32"/>
  <c r="E52" i="32"/>
  <c r="D52" i="32"/>
  <c r="X48" i="32"/>
  <c r="W48" i="32"/>
  <c r="V48" i="32"/>
  <c r="U48" i="32"/>
  <c r="T48" i="32"/>
  <c r="S48" i="32"/>
  <c r="R48" i="32"/>
  <c r="Q48" i="32"/>
  <c r="P48" i="32"/>
  <c r="L48" i="32"/>
  <c r="K48" i="32"/>
  <c r="J48" i="32"/>
  <c r="I48" i="32"/>
  <c r="H48" i="32"/>
  <c r="G48" i="32"/>
  <c r="F48" i="32"/>
  <c r="E48" i="32"/>
  <c r="D48" i="32"/>
  <c r="X47" i="32"/>
  <c r="W47" i="32"/>
  <c r="V47" i="32"/>
  <c r="U47" i="32"/>
  <c r="T47" i="32"/>
  <c r="S47" i="32"/>
  <c r="R47" i="32"/>
  <c r="Q47" i="32"/>
  <c r="P47" i="32"/>
  <c r="L47" i="32"/>
  <c r="K47" i="32"/>
  <c r="J47" i="32"/>
  <c r="I47" i="32"/>
  <c r="H47" i="32"/>
  <c r="G47" i="32"/>
  <c r="F47" i="32"/>
  <c r="E47" i="32"/>
  <c r="D47" i="32"/>
  <c r="X46" i="32"/>
  <c r="W46" i="32"/>
  <c r="V46" i="32"/>
  <c r="U46" i="32"/>
  <c r="T46" i="32"/>
  <c r="S46" i="32"/>
  <c r="R46" i="32"/>
  <c r="Q46" i="32"/>
  <c r="P46" i="32"/>
  <c r="L46" i="32"/>
  <c r="K46" i="32"/>
  <c r="J46" i="32"/>
  <c r="I46" i="32"/>
  <c r="H46" i="32"/>
  <c r="G46" i="32"/>
  <c r="F46" i="32"/>
  <c r="E46" i="32"/>
  <c r="D46" i="32"/>
  <c r="X43" i="32"/>
  <c r="W43" i="32"/>
  <c r="V43" i="32"/>
  <c r="U43" i="32"/>
  <c r="T43" i="32"/>
  <c r="S43" i="32"/>
  <c r="R43" i="32"/>
  <c r="Q43" i="32"/>
  <c r="P43" i="32"/>
  <c r="L43" i="32"/>
  <c r="K43" i="32"/>
  <c r="J43" i="32"/>
  <c r="I43" i="32"/>
  <c r="H43" i="32"/>
  <c r="G43" i="32"/>
  <c r="F43" i="32"/>
  <c r="E43" i="32"/>
  <c r="D43" i="32"/>
  <c r="X42" i="32"/>
  <c r="W42" i="32"/>
  <c r="V42" i="32"/>
  <c r="U42" i="32"/>
  <c r="T42" i="32"/>
  <c r="S42" i="32"/>
  <c r="R42" i="32"/>
  <c r="Q42" i="32"/>
  <c r="P42" i="32"/>
  <c r="L42" i="32"/>
  <c r="K42" i="32"/>
  <c r="J42" i="32"/>
  <c r="I42" i="32"/>
  <c r="H42" i="32"/>
  <c r="G42" i="32"/>
  <c r="F42" i="32"/>
  <c r="E42" i="32"/>
  <c r="D42" i="32"/>
  <c r="X41" i="32"/>
  <c r="W41" i="32"/>
  <c r="V41" i="32"/>
  <c r="U41" i="32"/>
  <c r="T41" i="32"/>
  <c r="S41" i="32"/>
  <c r="R41" i="32"/>
  <c r="Q41" i="32"/>
  <c r="P41" i="32"/>
  <c r="L41" i="32"/>
  <c r="K41" i="32"/>
  <c r="J41" i="32"/>
  <c r="I41" i="32"/>
  <c r="H41" i="32"/>
  <c r="G41" i="32"/>
  <c r="F41" i="32"/>
  <c r="E41" i="32"/>
  <c r="D41" i="32"/>
  <c r="X40" i="32"/>
  <c r="W40" i="32"/>
  <c r="V40" i="32"/>
  <c r="U40" i="32"/>
  <c r="T40" i="32"/>
  <c r="S40" i="32"/>
  <c r="R40" i="32"/>
  <c r="Q40" i="32"/>
  <c r="P40" i="32"/>
  <c r="L40" i="32"/>
  <c r="K40" i="32"/>
  <c r="J40" i="32"/>
  <c r="I40" i="32"/>
  <c r="H40" i="32"/>
  <c r="G40" i="32"/>
  <c r="F40" i="32"/>
  <c r="E40" i="32"/>
  <c r="D40" i="32"/>
  <c r="X39" i="32"/>
  <c r="W39" i="32"/>
  <c r="V39" i="32"/>
  <c r="U39" i="32"/>
  <c r="T39" i="32"/>
  <c r="S39" i="32"/>
  <c r="R39" i="32"/>
  <c r="Q39" i="32"/>
  <c r="P39" i="32"/>
  <c r="L39" i="32"/>
  <c r="K39" i="32"/>
  <c r="J39" i="32"/>
  <c r="I39" i="32"/>
  <c r="H39" i="32"/>
  <c r="G39" i="32"/>
  <c r="F39" i="32"/>
  <c r="E39" i="32"/>
  <c r="D39" i="32"/>
  <c r="X28" i="32"/>
  <c r="W28" i="32"/>
  <c r="V28" i="32"/>
  <c r="U28" i="32"/>
  <c r="T28" i="32"/>
  <c r="S28" i="32"/>
  <c r="R28" i="32"/>
  <c r="Q28" i="32"/>
  <c r="P28" i="32"/>
  <c r="O28" i="32"/>
  <c r="N28" i="32"/>
  <c r="M28" i="32"/>
  <c r="L28" i="32"/>
  <c r="K28" i="32"/>
  <c r="J28" i="32"/>
  <c r="I28" i="32"/>
  <c r="H28" i="32"/>
  <c r="G28" i="32"/>
  <c r="F28" i="32"/>
  <c r="E28" i="32"/>
  <c r="D28" i="32"/>
  <c r="X27" i="32"/>
  <c r="W27" i="32"/>
  <c r="V27" i="32"/>
  <c r="U27" i="32"/>
  <c r="T27" i="32"/>
  <c r="S27" i="32"/>
  <c r="R27" i="32"/>
  <c r="Q27" i="32"/>
  <c r="P27" i="32"/>
  <c r="O27" i="32"/>
  <c r="N27" i="32"/>
  <c r="M27" i="32"/>
  <c r="L27" i="32"/>
  <c r="K27" i="32"/>
  <c r="J27" i="32"/>
  <c r="I27" i="32"/>
  <c r="H27" i="32"/>
  <c r="G27" i="32"/>
  <c r="F27" i="32"/>
  <c r="E27" i="32"/>
  <c r="D27" i="32"/>
  <c r="X26" i="32"/>
  <c r="W26" i="32"/>
  <c r="V26" i="32"/>
  <c r="U26" i="32"/>
  <c r="T26" i="32"/>
  <c r="S26" i="32"/>
  <c r="R26" i="32"/>
  <c r="Q26" i="32"/>
  <c r="P26" i="32"/>
  <c r="O26" i="32"/>
  <c r="N26" i="32"/>
  <c r="M26" i="32"/>
  <c r="L26" i="32"/>
  <c r="K26" i="32"/>
  <c r="J26" i="32"/>
  <c r="I26" i="32"/>
  <c r="H26" i="32"/>
  <c r="G26" i="32"/>
  <c r="F26" i="32"/>
  <c r="E26" i="32"/>
  <c r="D26" i="32"/>
  <c r="X24" i="32"/>
  <c r="W24" i="32"/>
  <c r="V24" i="32"/>
  <c r="U24" i="32"/>
  <c r="T24" i="32"/>
  <c r="S24" i="32"/>
  <c r="R24" i="32"/>
  <c r="Q24" i="32"/>
  <c r="P24" i="32"/>
  <c r="O24" i="32"/>
  <c r="N24" i="32"/>
  <c r="M24" i="32"/>
  <c r="L24" i="32"/>
  <c r="K24" i="32"/>
  <c r="J24" i="32"/>
  <c r="I24" i="32"/>
  <c r="H24" i="32"/>
  <c r="G24" i="32"/>
  <c r="F24" i="32"/>
  <c r="E24" i="32"/>
  <c r="D24" i="32"/>
  <c r="X23" i="32"/>
  <c r="W23" i="32"/>
  <c r="V23" i="32"/>
  <c r="U23" i="32"/>
  <c r="T23" i="32"/>
  <c r="S23" i="32"/>
  <c r="R23" i="32"/>
  <c r="Q23" i="32"/>
  <c r="P23" i="32"/>
  <c r="O23" i="32"/>
  <c r="N23" i="32"/>
  <c r="M23" i="32"/>
  <c r="L23" i="32"/>
  <c r="K23" i="32"/>
  <c r="J23" i="32"/>
  <c r="I23" i="32"/>
  <c r="H23" i="32"/>
  <c r="G23" i="32"/>
  <c r="F23" i="32"/>
  <c r="E23" i="32"/>
  <c r="D23" i="32"/>
  <c r="X20" i="32"/>
  <c r="W20" i="32"/>
  <c r="V20" i="32"/>
  <c r="U20" i="32"/>
  <c r="T20" i="32"/>
  <c r="S20" i="32"/>
  <c r="R20" i="32"/>
  <c r="Q20" i="32"/>
  <c r="P20" i="32"/>
  <c r="O20" i="32"/>
  <c r="N20" i="32"/>
  <c r="M20" i="32"/>
  <c r="L20" i="32"/>
  <c r="K20" i="32"/>
  <c r="J20" i="32"/>
  <c r="I20" i="32"/>
  <c r="H20" i="32"/>
  <c r="G20" i="32"/>
  <c r="F20" i="32"/>
  <c r="E20" i="32"/>
  <c r="D20" i="32"/>
  <c r="X16" i="32"/>
  <c r="W16" i="32"/>
  <c r="V16" i="32"/>
  <c r="U16" i="32"/>
  <c r="T16" i="32"/>
  <c r="S16" i="32"/>
  <c r="R16" i="32"/>
  <c r="Q16" i="32"/>
  <c r="P16" i="32"/>
  <c r="O16" i="32"/>
  <c r="N16" i="32"/>
  <c r="M16" i="32"/>
  <c r="L16" i="32"/>
  <c r="K16" i="32"/>
  <c r="J16" i="32"/>
  <c r="I16" i="32"/>
  <c r="H16" i="32"/>
  <c r="G16" i="32"/>
  <c r="F16" i="32"/>
  <c r="E16" i="32"/>
  <c r="D16" i="32"/>
  <c r="X15" i="32"/>
  <c r="W15" i="32"/>
  <c r="V15" i="32"/>
  <c r="U15" i="32"/>
  <c r="T15" i="32"/>
  <c r="S15" i="32"/>
  <c r="R15" i="32"/>
  <c r="Q15" i="32"/>
  <c r="P15" i="32"/>
  <c r="O15" i="32"/>
  <c r="N15" i="32"/>
  <c r="M15" i="32"/>
  <c r="L15" i="32"/>
  <c r="K15" i="32"/>
  <c r="J15" i="32"/>
  <c r="I15" i="32"/>
  <c r="H15" i="32"/>
  <c r="G15" i="32"/>
  <c r="F15" i="32"/>
  <c r="E15" i="32"/>
  <c r="D15" i="32"/>
  <c r="X14" i="32"/>
  <c r="W14" i="32"/>
  <c r="V14" i="32"/>
  <c r="U14" i="32"/>
  <c r="T14" i="32"/>
  <c r="S14" i="32"/>
  <c r="R14" i="32"/>
  <c r="Q14" i="32"/>
  <c r="P14" i="32"/>
  <c r="O14" i="32"/>
  <c r="N14" i="32"/>
  <c r="M14" i="32"/>
  <c r="L14" i="32"/>
  <c r="K14" i="32"/>
  <c r="J14" i="32"/>
  <c r="I14" i="32"/>
  <c r="H14" i="32"/>
  <c r="G14" i="32"/>
  <c r="F14" i="32"/>
  <c r="E14" i="32"/>
  <c r="D14" i="32"/>
  <c r="X11" i="32"/>
  <c r="W11" i="32"/>
  <c r="V11" i="32"/>
  <c r="U11" i="32"/>
  <c r="T11" i="32"/>
  <c r="S11" i="32"/>
  <c r="R11" i="32"/>
  <c r="Q11" i="32"/>
  <c r="P11" i="32"/>
  <c r="O11" i="32"/>
  <c r="N11" i="32"/>
  <c r="M11" i="32"/>
  <c r="L11" i="32"/>
  <c r="K11" i="32"/>
  <c r="J11" i="32"/>
  <c r="I11" i="32"/>
  <c r="H11" i="32"/>
  <c r="G11" i="32"/>
  <c r="F11" i="32"/>
  <c r="E11" i="32"/>
  <c r="D11" i="32"/>
  <c r="X10" i="32"/>
  <c r="W10" i="32"/>
  <c r="V10" i="32"/>
  <c r="U10" i="32"/>
  <c r="T10" i="32"/>
  <c r="S10" i="32"/>
  <c r="R10" i="32"/>
  <c r="Q10" i="32"/>
  <c r="P10" i="32"/>
  <c r="O10" i="32"/>
  <c r="N10" i="32"/>
  <c r="M10" i="32"/>
  <c r="L10" i="32"/>
  <c r="K10" i="32"/>
  <c r="J10" i="32"/>
  <c r="I10" i="32"/>
  <c r="H10" i="32"/>
  <c r="G10" i="32"/>
  <c r="F10" i="32"/>
  <c r="E10" i="32"/>
  <c r="D10" i="32"/>
  <c r="X9" i="32"/>
  <c r="W9" i="32"/>
  <c r="V9" i="32"/>
  <c r="U9" i="32"/>
  <c r="T9" i="32"/>
  <c r="S9" i="32"/>
  <c r="R9" i="32"/>
  <c r="Q9" i="32"/>
  <c r="P9" i="32"/>
  <c r="O9" i="32"/>
  <c r="N9" i="32"/>
  <c r="M9" i="32"/>
  <c r="L9" i="32"/>
  <c r="K9" i="32"/>
  <c r="J9" i="32"/>
  <c r="I9" i="32"/>
  <c r="H9" i="32"/>
  <c r="G9" i="32"/>
  <c r="F9" i="32"/>
  <c r="E9" i="32"/>
  <c r="D9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F8" i="32"/>
  <c r="E8" i="32"/>
  <c r="D8" i="32"/>
  <c r="X7" i="32"/>
  <c r="W7" i="32"/>
  <c r="V7" i="32"/>
  <c r="U7" i="32"/>
  <c r="T7" i="32"/>
  <c r="S7" i="32"/>
  <c r="R7" i="32"/>
  <c r="Q7" i="32"/>
  <c r="P7" i="32"/>
  <c r="O7" i="32"/>
  <c r="N7" i="32"/>
  <c r="M7" i="32"/>
  <c r="L7" i="32"/>
  <c r="K7" i="32"/>
  <c r="J7" i="32"/>
  <c r="I7" i="32"/>
  <c r="H7" i="32"/>
  <c r="G7" i="32"/>
  <c r="F7" i="32"/>
  <c r="E7" i="32"/>
  <c r="D7" i="32"/>
  <c r="F26" i="27"/>
  <c r="E26" i="27"/>
  <c r="D26" i="27"/>
  <c r="F25" i="27"/>
  <c r="E25" i="27"/>
  <c r="D25" i="27"/>
  <c r="F24" i="27"/>
  <c r="E24" i="27"/>
  <c r="D24" i="27"/>
  <c r="F21" i="27"/>
  <c r="E21" i="27"/>
  <c r="D21" i="27"/>
  <c r="F18" i="27"/>
  <c r="E18" i="27"/>
  <c r="D18" i="27"/>
  <c r="F14" i="27"/>
  <c r="E14" i="27"/>
  <c r="D14" i="27"/>
  <c r="F13" i="27"/>
  <c r="E13" i="27"/>
  <c r="D13" i="27"/>
  <c r="F12" i="27"/>
  <c r="E12" i="27"/>
  <c r="D12" i="27"/>
  <c r="F9" i="27"/>
  <c r="E9" i="27"/>
  <c r="D9" i="27"/>
  <c r="F8" i="27"/>
  <c r="E8" i="27"/>
  <c r="D8" i="27"/>
  <c r="F7" i="27"/>
  <c r="E7" i="27"/>
  <c r="D7" i="27"/>
  <c r="F5" i="27"/>
  <c r="E5" i="27"/>
  <c r="D5" i="27"/>
  <c r="U245" i="41"/>
  <c r="T245" i="41"/>
  <c r="S245" i="41"/>
  <c r="R245" i="41"/>
  <c r="Q245" i="41"/>
  <c r="P245" i="41"/>
  <c r="O245" i="41"/>
  <c r="N245" i="41"/>
  <c r="M245" i="41"/>
  <c r="L245" i="41"/>
  <c r="K245" i="41"/>
  <c r="J245" i="41"/>
  <c r="I245" i="41"/>
  <c r="H245" i="41"/>
  <c r="G245" i="41"/>
  <c r="F245" i="41"/>
  <c r="E245" i="41"/>
  <c r="D245" i="41"/>
  <c r="U244" i="41"/>
  <c r="T244" i="41"/>
  <c r="S244" i="41"/>
  <c r="R244" i="41"/>
  <c r="Q244" i="41"/>
  <c r="P244" i="41"/>
  <c r="O244" i="41"/>
  <c r="N244" i="41"/>
  <c r="M244" i="41"/>
  <c r="L244" i="41"/>
  <c r="K244" i="41"/>
  <c r="J244" i="41"/>
  <c r="I244" i="41"/>
  <c r="H244" i="41"/>
  <c r="G244" i="41"/>
  <c r="F244" i="41"/>
  <c r="E244" i="41"/>
  <c r="D244" i="41"/>
  <c r="U243" i="41"/>
  <c r="T243" i="41"/>
  <c r="S243" i="41"/>
  <c r="R243" i="41"/>
  <c r="Q243" i="41"/>
  <c r="P243" i="41"/>
  <c r="O243" i="41"/>
  <c r="N243" i="41"/>
  <c r="M243" i="41"/>
  <c r="L243" i="41"/>
  <c r="K243" i="41"/>
  <c r="J243" i="41"/>
  <c r="I243" i="41"/>
  <c r="H243" i="41"/>
  <c r="G243" i="41"/>
  <c r="F243" i="41"/>
  <c r="E243" i="41"/>
  <c r="D243" i="41"/>
  <c r="U240" i="41"/>
  <c r="T240" i="41"/>
  <c r="S240" i="41"/>
  <c r="R240" i="41"/>
  <c r="Q240" i="41"/>
  <c r="P240" i="41"/>
  <c r="O240" i="41"/>
  <c r="N240" i="41"/>
  <c r="M240" i="41"/>
  <c r="L240" i="41"/>
  <c r="K240" i="41"/>
  <c r="J240" i="41"/>
  <c r="I240" i="41"/>
  <c r="H240" i="41"/>
  <c r="G240" i="41"/>
  <c r="F240" i="41"/>
  <c r="E240" i="41"/>
  <c r="D240" i="41"/>
  <c r="U239" i="41"/>
  <c r="T239" i="41"/>
  <c r="S239" i="41"/>
  <c r="R239" i="41"/>
  <c r="Q239" i="41"/>
  <c r="P239" i="41"/>
  <c r="O239" i="41"/>
  <c r="N239" i="41"/>
  <c r="M239" i="41"/>
  <c r="L239" i="41"/>
  <c r="K239" i="41"/>
  <c r="J239" i="41"/>
  <c r="I239" i="41"/>
  <c r="H239" i="41"/>
  <c r="G239" i="41"/>
  <c r="F239" i="41"/>
  <c r="E239" i="41"/>
  <c r="D239" i="41"/>
  <c r="U238" i="41"/>
  <c r="T238" i="41"/>
  <c r="S238" i="41"/>
  <c r="R238" i="41"/>
  <c r="Q238" i="41"/>
  <c r="P238" i="41"/>
  <c r="O238" i="41"/>
  <c r="N238" i="41"/>
  <c r="M238" i="41"/>
  <c r="L238" i="41"/>
  <c r="K238" i="41"/>
  <c r="J238" i="41"/>
  <c r="I238" i="41"/>
  <c r="H238" i="41"/>
  <c r="G238" i="41"/>
  <c r="F238" i="41"/>
  <c r="E238" i="41"/>
  <c r="D238" i="41"/>
  <c r="U237" i="41"/>
  <c r="T237" i="41"/>
  <c r="S237" i="41"/>
  <c r="R237" i="41"/>
  <c r="Q237" i="41"/>
  <c r="P237" i="41"/>
  <c r="O237" i="41"/>
  <c r="N237" i="41"/>
  <c r="M237" i="41"/>
  <c r="L237" i="41"/>
  <c r="K237" i="41"/>
  <c r="J237" i="41"/>
  <c r="I237" i="41"/>
  <c r="H237" i="41"/>
  <c r="G237" i="41"/>
  <c r="F237" i="41"/>
  <c r="E237" i="41"/>
  <c r="D237" i="41"/>
  <c r="U234" i="41"/>
  <c r="T234" i="41"/>
  <c r="S234" i="41"/>
  <c r="R234" i="41"/>
  <c r="Q234" i="41"/>
  <c r="P234" i="41"/>
  <c r="O234" i="41"/>
  <c r="N234" i="41"/>
  <c r="M234" i="41"/>
  <c r="L234" i="41"/>
  <c r="K234" i="41"/>
  <c r="J234" i="41"/>
  <c r="I234" i="41"/>
  <c r="H234" i="41"/>
  <c r="G234" i="41"/>
  <c r="F234" i="41"/>
  <c r="E234" i="41"/>
  <c r="D234" i="41"/>
  <c r="U233" i="41"/>
  <c r="T233" i="41"/>
  <c r="S233" i="41"/>
  <c r="R233" i="41"/>
  <c r="Q233" i="41"/>
  <c r="P233" i="41"/>
  <c r="O233" i="41"/>
  <c r="N233" i="41"/>
  <c r="M233" i="41"/>
  <c r="L233" i="41"/>
  <c r="K233" i="41"/>
  <c r="J233" i="41"/>
  <c r="I233" i="41"/>
  <c r="H233" i="41"/>
  <c r="G233" i="41"/>
  <c r="F233" i="41"/>
  <c r="E233" i="41"/>
  <c r="D233" i="41"/>
  <c r="U232" i="41"/>
  <c r="T232" i="41"/>
  <c r="S232" i="41"/>
  <c r="R232" i="41"/>
  <c r="Q232" i="41"/>
  <c r="P232" i="41"/>
  <c r="O232" i="41"/>
  <c r="N232" i="41"/>
  <c r="M232" i="41"/>
  <c r="L232" i="41"/>
  <c r="K232" i="41"/>
  <c r="J232" i="41"/>
  <c r="I232" i="41"/>
  <c r="H232" i="41"/>
  <c r="G232" i="41"/>
  <c r="F232" i="41"/>
  <c r="E232" i="41"/>
  <c r="D232" i="41"/>
  <c r="U231" i="41"/>
  <c r="T231" i="41"/>
  <c r="S231" i="41"/>
  <c r="R231" i="41"/>
  <c r="Q231" i="41"/>
  <c r="P231" i="41"/>
  <c r="O231" i="41"/>
  <c r="N231" i="41"/>
  <c r="M231" i="41"/>
  <c r="L231" i="41"/>
  <c r="K231" i="41"/>
  <c r="J231" i="41"/>
  <c r="I231" i="41"/>
  <c r="H231" i="41"/>
  <c r="G231" i="41"/>
  <c r="F231" i="41"/>
  <c r="E231" i="41"/>
  <c r="D231" i="41"/>
  <c r="U230" i="41"/>
  <c r="T230" i="41"/>
  <c r="S230" i="41"/>
  <c r="R230" i="41"/>
  <c r="Q230" i="41"/>
  <c r="P230" i="41"/>
  <c r="O230" i="41"/>
  <c r="N230" i="41"/>
  <c r="M230" i="41"/>
  <c r="L230" i="41"/>
  <c r="K230" i="41"/>
  <c r="J230" i="41"/>
  <c r="I230" i="41"/>
  <c r="H230" i="41"/>
  <c r="G230" i="41"/>
  <c r="F230" i="41"/>
  <c r="E230" i="41"/>
  <c r="D230" i="41"/>
  <c r="U229" i="41"/>
  <c r="T229" i="41"/>
  <c r="S229" i="41"/>
  <c r="R229" i="41"/>
  <c r="Q229" i="41"/>
  <c r="P229" i="41"/>
  <c r="O229" i="41"/>
  <c r="N229" i="41"/>
  <c r="M229" i="41"/>
  <c r="L229" i="41"/>
  <c r="K229" i="41"/>
  <c r="J229" i="41"/>
  <c r="I229" i="41"/>
  <c r="H229" i="41"/>
  <c r="G229" i="41"/>
  <c r="F229" i="41"/>
  <c r="E229" i="41"/>
  <c r="D229" i="41"/>
  <c r="L21" i="28"/>
  <c r="K21" i="28"/>
  <c r="J21" i="28"/>
  <c r="L20" i="28"/>
  <c r="K20" i="28"/>
  <c r="J20" i="28"/>
  <c r="L19" i="28"/>
  <c r="K19" i="28"/>
  <c r="J19" i="28"/>
  <c r="L16" i="28"/>
  <c r="K16" i="28"/>
  <c r="J16" i="28"/>
  <c r="L15" i="28"/>
  <c r="K15" i="28"/>
  <c r="J15" i="28"/>
  <c r="L14" i="28"/>
  <c r="K14" i="28"/>
  <c r="J14" i="28"/>
  <c r="L13" i="28"/>
  <c r="K13" i="28"/>
  <c r="J13" i="28"/>
  <c r="L10" i="28"/>
  <c r="L9" i="28" s="1"/>
  <c r="K10" i="28"/>
  <c r="J10" i="28"/>
  <c r="K9" i="28"/>
  <c r="J9" i="28"/>
  <c r="L8" i="28"/>
  <c r="K8" i="28"/>
  <c r="J8" i="28"/>
  <c r="L7" i="28"/>
  <c r="K7" i="28"/>
  <c r="J7" i="28"/>
  <c r="L6" i="28"/>
  <c r="K6" i="28"/>
  <c r="J6" i="28"/>
  <c r="L5" i="28"/>
  <c r="K5" i="28"/>
  <c r="J5" i="28"/>
  <c r="U263" i="32"/>
  <c r="T263" i="32"/>
  <c r="S263" i="32"/>
  <c r="R263" i="32"/>
  <c r="Q263" i="32"/>
  <c r="P263" i="32"/>
  <c r="O263" i="32"/>
  <c r="N263" i="32"/>
  <c r="M263" i="32"/>
  <c r="L263" i="32"/>
  <c r="K263" i="32"/>
  <c r="J263" i="32"/>
  <c r="I263" i="32"/>
  <c r="H263" i="32"/>
  <c r="G263" i="32"/>
  <c r="F263" i="32"/>
  <c r="E263" i="32"/>
  <c r="D263" i="32"/>
  <c r="U262" i="32"/>
  <c r="T262" i="32"/>
  <c r="S262" i="32"/>
  <c r="R262" i="32"/>
  <c r="Q262" i="32"/>
  <c r="P262" i="32"/>
  <c r="O262" i="32"/>
  <c r="N262" i="32"/>
  <c r="M262" i="32"/>
  <c r="L262" i="32"/>
  <c r="K262" i="32"/>
  <c r="J262" i="32"/>
  <c r="I262" i="32"/>
  <c r="H262" i="32"/>
  <c r="G262" i="32"/>
  <c r="F262" i="32"/>
  <c r="E262" i="32"/>
  <c r="D262" i="32"/>
  <c r="U261" i="32"/>
  <c r="T261" i="32"/>
  <c r="S261" i="32"/>
  <c r="R261" i="32"/>
  <c r="Q261" i="32"/>
  <c r="P261" i="32"/>
  <c r="O261" i="32"/>
  <c r="N261" i="32"/>
  <c r="M261" i="32"/>
  <c r="L261" i="32"/>
  <c r="K261" i="32"/>
  <c r="J261" i="32"/>
  <c r="I261" i="32"/>
  <c r="H261" i="32"/>
  <c r="G261" i="32"/>
  <c r="F261" i="32"/>
  <c r="E261" i="32"/>
  <c r="D261" i="32"/>
  <c r="U259" i="32"/>
  <c r="T259" i="32"/>
  <c r="S259" i="32"/>
  <c r="R259" i="32"/>
  <c r="Q259" i="32"/>
  <c r="P259" i="32"/>
  <c r="O259" i="32"/>
  <c r="N259" i="32"/>
  <c r="M259" i="32"/>
  <c r="L259" i="32"/>
  <c r="K259" i="32"/>
  <c r="J259" i="32"/>
  <c r="I259" i="32"/>
  <c r="H259" i="32"/>
  <c r="G259" i="32"/>
  <c r="F259" i="32"/>
  <c r="E259" i="32"/>
  <c r="D259" i="32"/>
  <c r="U258" i="32"/>
  <c r="T258" i="32"/>
  <c r="S258" i="32"/>
  <c r="R258" i="32"/>
  <c r="Q258" i="32"/>
  <c r="P258" i="32"/>
  <c r="O258" i="32"/>
  <c r="N258" i="32"/>
  <c r="M258" i="32"/>
  <c r="L258" i="32"/>
  <c r="K258" i="32"/>
  <c r="J258" i="32"/>
  <c r="I258" i="32"/>
  <c r="H258" i="32"/>
  <c r="G258" i="32"/>
  <c r="F258" i="32"/>
  <c r="E258" i="32"/>
  <c r="D258" i="32"/>
  <c r="U255" i="32"/>
  <c r="T255" i="32"/>
  <c r="S255" i="32"/>
  <c r="R255" i="32"/>
  <c r="Q255" i="32"/>
  <c r="P255" i="32"/>
  <c r="O255" i="32"/>
  <c r="N255" i="32"/>
  <c r="M255" i="32"/>
  <c r="L255" i="32"/>
  <c r="K255" i="32"/>
  <c r="J255" i="32"/>
  <c r="I255" i="32"/>
  <c r="H255" i="32"/>
  <c r="G255" i="32"/>
  <c r="F255" i="32"/>
  <c r="E255" i="32"/>
  <c r="D255" i="32"/>
  <c r="U251" i="32"/>
  <c r="T251" i="32"/>
  <c r="S251" i="32"/>
  <c r="R251" i="32"/>
  <c r="Q251" i="32"/>
  <c r="P251" i="32"/>
  <c r="O251" i="32"/>
  <c r="N251" i="32"/>
  <c r="M251" i="32"/>
  <c r="L251" i="32"/>
  <c r="K251" i="32"/>
  <c r="J251" i="32"/>
  <c r="I251" i="32"/>
  <c r="H251" i="32"/>
  <c r="G251" i="32"/>
  <c r="F251" i="32"/>
  <c r="E251" i="32"/>
  <c r="D251" i="32"/>
  <c r="U250" i="32"/>
  <c r="T250" i="32"/>
  <c r="S250" i="32"/>
  <c r="R250" i="32"/>
  <c r="Q250" i="32"/>
  <c r="P250" i="32"/>
  <c r="O250" i="32"/>
  <c r="N250" i="32"/>
  <c r="M250" i="32"/>
  <c r="L250" i="32"/>
  <c r="K250" i="32"/>
  <c r="J250" i="32"/>
  <c r="I250" i="32"/>
  <c r="H250" i="32"/>
  <c r="G250" i="32"/>
  <c r="F250" i="32"/>
  <c r="E250" i="32"/>
  <c r="D250" i="32"/>
  <c r="U249" i="32"/>
  <c r="T249" i="32"/>
  <c r="S249" i="32"/>
  <c r="R249" i="32"/>
  <c r="Q249" i="32"/>
  <c r="P249" i="32"/>
  <c r="O249" i="32"/>
  <c r="N249" i="32"/>
  <c r="M249" i="32"/>
  <c r="L249" i="32"/>
  <c r="K249" i="32"/>
  <c r="J249" i="32"/>
  <c r="I249" i="32"/>
  <c r="H249" i="32"/>
  <c r="G249" i="32"/>
  <c r="F249" i="32"/>
  <c r="E249" i="32"/>
  <c r="D249" i="32"/>
  <c r="U246" i="32"/>
  <c r="T246" i="32"/>
  <c r="S246" i="32"/>
  <c r="R246" i="32"/>
  <c r="Q246" i="32"/>
  <c r="P246" i="32"/>
  <c r="O246" i="32"/>
  <c r="N246" i="32"/>
  <c r="M246" i="32"/>
  <c r="L246" i="32"/>
  <c r="K246" i="32"/>
  <c r="J246" i="32"/>
  <c r="I246" i="32"/>
  <c r="H246" i="32"/>
  <c r="G246" i="32"/>
  <c r="F246" i="32"/>
  <c r="E246" i="32"/>
  <c r="D246" i="32"/>
  <c r="U245" i="32"/>
  <c r="T245" i="32"/>
  <c r="S245" i="32"/>
  <c r="R245" i="32"/>
  <c r="Q245" i="32"/>
  <c r="P245" i="32"/>
  <c r="O245" i="32"/>
  <c r="N245" i="32"/>
  <c r="M245" i="32"/>
  <c r="L245" i="32"/>
  <c r="K245" i="32"/>
  <c r="J245" i="32"/>
  <c r="I245" i="32"/>
  <c r="H245" i="32"/>
  <c r="G245" i="32"/>
  <c r="F245" i="32"/>
  <c r="E245" i="32"/>
  <c r="D245" i="32"/>
  <c r="U244" i="32"/>
  <c r="T244" i="32"/>
  <c r="S244" i="32"/>
  <c r="R244" i="32"/>
  <c r="Q244" i="32"/>
  <c r="P244" i="32"/>
  <c r="O244" i="32"/>
  <c r="N244" i="32"/>
  <c r="M244" i="32"/>
  <c r="L244" i="32"/>
  <c r="K244" i="32"/>
  <c r="J244" i="32"/>
  <c r="I244" i="32"/>
  <c r="H244" i="32"/>
  <c r="G244" i="32"/>
  <c r="F244" i="32"/>
  <c r="E244" i="32"/>
  <c r="D244" i="32"/>
  <c r="U243" i="32"/>
  <c r="T243" i="32"/>
  <c r="S243" i="32"/>
  <c r="R243" i="32"/>
  <c r="Q243" i="32"/>
  <c r="P243" i="32"/>
  <c r="O243" i="32"/>
  <c r="N243" i="32"/>
  <c r="M243" i="32"/>
  <c r="L243" i="32"/>
  <c r="K243" i="32"/>
  <c r="J243" i="32"/>
  <c r="I243" i="32"/>
  <c r="H243" i="32"/>
  <c r="G243" i="32"/>
  <c r="F243" i="32"/>
  <c r="E243" i="32"/>
  <c r="D243" i="32"/>
  <c r="U242" i="32"/>
  <c r="T242" i="32"/>
  <c r="S242" i="32"/>
  <c r="R242" i="32"/>
  <c r="Q242" i="32"/>
  <c r="P242" i="32"/>
  <c r="O242" i="32"/>
  <c r="N242" i="32"/>
  <c r="M242" i="32"/>
  <c r="L242" i="32"/>
  <c r="K242" i="32"/>
  <c r="J242" i="32"/>
  <c r="I242" i="32"/>
  <c r="H242" i="32"/>
  <c r="G242" i="32"/>
  <c r="F242" i="32"/>
  <c r="E242" i="32"/>
  <c r="D242" i="32"/>
  <c r="L26" i="27"/>
  <c r="K26" i="27"/>
  <c r="J26" i="27"/>
  <c r="L25" i="27"/>
  <c r="K25" i="27"/>
  <c r="J25" i="27"/>
  <c r="L24" i="27"/>
  <c r="K24" i="27"/>
  <c r="J24" i="27"/>
  <c r="L21" i="27"/>
  <c r="K21" i="27"/>
  <c r="J21" i="27"/>
  <c r="L18" i="27"/>
  <c r="K18" i="27"/>
  <c r="J18" i="27"/>
  <c r="L14" i="27"/>
  <c r="K14" i="27"/>
  <c r="J14" i="27"/>
  <c r="L13" i="27"/>
  <c r="K13" i="27"/>
  <c r="J13" i="27"/>
  <c r="L12" i="27"/>
  <c r="K12" i="27"/>
  <c r="J12" i="27"/>
  <c r="L9" i="27"/>
  <c r="K9" i="27"/>
  <c r="J9" i="27"/>
  <c r="L8" i="27"/>
  <c r="K8" i="27"/>
  <c r="J8" i="27"/>
  <c r="L7" i="27"/>
  <c r="K7" i="27"/>
  <c r="J7" i="27"/>
  <c r="L5" i="27"/>
  <c r="K5" i="27"/>
  <c r="J5" i="27"/>
  <c r="R392" i="41"/>
  <c r="Q392" i="41"/>
  <c r="P392" i="41"/>
  <c r="O392" i="41"/>
  <c r="N392" i="41"/>
  <c r="M392" i="41"/>
  <c r="L392" i="41"/>
  <c r="K392" i="41"/>
  <c r="J392" i="41"/>
  <c r="I392" i="41"/>
  <c r="H392" i="41"/>
  <c r="G392" i="41"/>
  <c r="F392" i="41"/>
  <c r="E392" i="41"/>
  <c r="D392" i="41"/>
  <c r="R391" i="41"/>
  <c r="Q391" i="41"/>
  <c r="P391" i="41"/>
  <c r="O391" i="41"/>
  <c r="N391" i="41"/>
  <c r="M391" i="41"/>
  <c r="L391" i="41"/>
  <c r="K391" i="41"/>
  <c r="J391" i="41"/>
  <c r="I391" i="41"/>
  <c r="H391" i="41"/>
  <c r="G391" i="41"/>
  <c r="F391" i="41"/>
  <c r="E391" i="41"/>
  <c r="D391" i="41"/>
  <c r="R390" i="41"/>
  <c r="Q390" i="41"/>
  <c r="P390" i="41"/>
  <c r="O390" i="41"/>
  <c r="N390" i="41"/>
  <c r="M390" i="41"/>
  <c r="L390" i="41"/>
  <c r="K390" i="41"/>
  <c r="J390" i="41"/>
  <c r="I390" i="41"/>
  <c r="H390" i="41"/>
  <c r="G390" i="41"/>
  <c r="F390" i="41"/>
  <c r="E390" i="41"/>
  <c r="D390" i="41"/>
  <c r="R387" i="41"/>
  <c r="Q387" i="41"/>
  <c r="P387" i="41"/>
  <c r="O387" i="41"/>
  <c r="N387" i="41"/>
  <c r="M387" i="41"/>
  <c r="L387" i="41"/>
  <c r="K387" i="41"/>
  <c r="J387" i="41"/>
  <c r="I387" i="41"/>
  <c r="H387" i="41"/>
  <c r="G387" i="41"/>
  <c r="F387" i="41"/>
  <c r="E387" i="41"/>
  <c r="D387" i="41"/>
  <c r="R386" i="41"/>
  <c r="Q386" i="41"/>
  <c r="P386" i="41"/>
  <c r="O386" i="41"/>
  <c r="N386" i="41"/>
  <c r="M386" i="41"/>
  <c r="L386" i="41"/>
  <c r="K386" i="41"/>
  <c r="J386" i="41"/>
  <c r="I386" i="41"/>
  <c r="H386" i="41"/>
  <c r="G386" i="41"/>
  <c r="F386" i="41"/>
  <c r="E386" i="41"/>
  <c r="D386" i="41"/>
  <c r="R385" i="41"/>
  <c r="Q385" i="41"/>
  <c r="P385" i="41"/>
  <c r="O385" i="41"/>
  <c r="N385" i="41"/>
  <c r="M385" i="41"/>
  <c r="L385" i="41"/>
  <c r="K385" i="41"/>
  <c r="J385" i="41"/>
  <c r="I385" i="41"/>
  <c r="H385" i="41"/>
  <c r="G385" i="41"/>
  <c r="F385" i="41"/>
  <c r="E385" i="41"/>
  <c r="D385" i="41"/>
  <c r="R384" i="41"/>
  <c r="Q384" i="41"/>
  <c r="P384" i="41"/>
  <c r="O384" i="41"/>
  <c r="N384" i="41"/>
  <c r="M384" i="41"/>
  <c r="L384" i="41"/>
  <c r="K384" i="41"/>
  <c r="J384" i="41"/>
  <c r="I384" i="41"/>
  <c r="H384" i="41"/>
  <c r="G384" i="41"/>
  <c r="F384" i="41"/>
  <c r="E384" i="41"/>
  <c r="D384" i="41"/>
  <c r="R381" i="41"/>
  <c r="Q381" i="41"/>
  <c r="P381" i="41"/>
  <c r="O381" i="41"/>
  <c r="N381" i="41"/>
  <c r="M381" i="41"/>
  <c r="L381" i="41"/>
  <c r="K381" i="41"/>
  <c r="J381" i="41"/>
  <c r="I381" i="41"/>
  <c r="H381" i="41"/>
  <c r="G381" i="41"/>
  <c r="F381" i="41"/>
  <c r="E381" i="41"/>
  <c r="D381" i="41"/>
  <c r="R380" i="41"/>
  <c r="Q380" i="41"/>
  <c r="P380" i="41"/>
  <c r="O380" i="41"/>
  <c r="N380" i="41"/>
  <c r="M380" i="41"/>
  <c r="L380" i="41"/>
  <c r="K380" i="41"/>
  <c r="J380" i="41"/>
  <c r="I380" i="41"/>
  <c r="H380" i="41"/>
  <c r="G380" i="41"/>
  <c r="F380" i="41"/>
  <c r="E380" i="41"/>
  <c r="D380" i="41"/>
  <c r="R379" i="41"/>
  <c r="Q379" i="41"/>
  <c r="P379" i="41"/>
  <c r="O379" i="41"/>
  <c r="N379" i="41"/>
  <c r="M379" i="41"/>
  <c r="L379" i="41"/>
  <c r="K379" i="41"/>
  <c r="J379" i="41"/>
  <c r="I379" i="41"/>
  <c r="H379" i="41"/>
  <c r="G379" i="41"/>
  <c r="F379" i="41"/>
  <c r="E379" i="41"/>
  <c r="D379" i="41"/>
  <c r="R378" i="41"/>
  <c r="Q378" i="41"/>
  <c r="P378" i="41"/>
  <c r="O378" i="41"/>
  <c r="N378" i="41"/>
  <c r="M378" i="41"/>
  <c r="L378" i="41"/>
  <c r="K378" i="41"/>
  <c r="J378" i="41"/>
  <c r="I378" i="41"/>
  <c r="H378" i="41"/>
  <c r="G378" i="41"/>
  <c r="F378" i="41"/>
  <c r="E378" i="41"/>
  <c r="D378" i="41"/>
  <c r="R377" i="41"/>
  <c r="Q377" i="41"/>
  <c r="P377" i="41"/>
  <c r="O377" i="41"/>
  <c r="N377" i="41"/>
  <c r="M377" i="41"/>
  <c r="L377" i="41"/>
  <c r="K377" i="41"/>
  <c r="J377" i="41"/>
  <c r="I377" i="41"/>
  <c r="H377" i="41"/>
  <c r="G377" i="41"/>
  <c r="F377" i="41"/>
  <c r="E377" i="41"/>
  <c r="D377" i="41"/>
  <c r="R376" i="41"/>
  <c r="Q376" i="41"/>
  <c r="P376" i="41"/>
  <c r="O376" i="41"/>
  <c r="N376" i="41"/>
  <c r="M376" i="41"/>
  <c r="L376" i="41"/>
  <c r="K376" i="41"/>
  <c r="J376" i="41"/>
  <c r="I376" i="41"/>
  <c r="H376" i="41"/>
  <c r="G376" i="41"/>
  <c r="F376" i="41"/>
  <c r="E376" i="41"/>
  <c r="D376" i="41"/>
  <c r="U21" i="28"/>
  <c r="T21" i="28"/>
  <c r="S21" i="28"/>
  <c r="U20" i="28"/>
  <c r="T20" i="28"/>
  <c r="S20" i="28"/>
  <c r="U19" i="28"/>
  <c r="T19" i="28"/>
  <c r="S19" i="28"/>
  <c r="U16" i="28"/>
  <c r="T16" i="28"/>
  <c r="S16" i="28"/>
  <c r="U15" i="28"/>
  <c r="T15" i="28"/>
  <c r="S15" i="28"/>
  <c r="U14" i="28"/>
  <c r="T14" i="28"/>
  <c r="S14" i="28"/>
  <c r="U13" i="28"/>
  <c r="T13" i="28"/>
  <c r="S13" i="28"/>
  <c r="U10" i="28"/>
  <c r="U9" i="28" s="1"/>
  <c r="T10" i="28"/>
  <c r="S10" i="28"/>
  <c r="T9" i="28"/>
  <c r="S9" i="28"/>
  <c r="U8" i="28"/>
  <c r="T8" i="28"/>
  <c r="S8" i="28"/>
  <c r="U7" i="28"/>
  <c r="T7" i="28"/>
  <c r="S7" i="28"/>
  <c r="U6" i="28"/>
  <c r="T6" i="28"/>
  <c r="S6" i="28"/>
  <c r="U5" i="28"/>
  <c r="T5" i="28"/>
  <c r="S5" i="28"/>
  <c r="R407" i="32"/>
  <c r="Q407" i="32"/>
  <c r="P407" i="32"/>
  <c r="O407" i="32"/>
  <c r="N407" i="32"/>
  <c r="M407" i="32"/>
  <c r="L407" i="32"/>
  <c r="K407" i="32"/>
  <c r="J407" i="32"/>
  <c r="I407" i="32"/>
  <c r="H407" i="32"/>
  <c r="G407" i="32"/>
  <c r="F407" i="32"/>
  <c r="E407" i="32"/>
  <c r="D407" i="32"/>
  <c r="R406" i="32"/>
  <c r="Q406" i="32"/>
  <c r="P406" i="32"/>
  <c r="O406" i="32"/>
  <c r="N406" i="32"/>
  <c r="M406" i="32"/>
  <c r="L406" i="32"/>
  <c r="K406" i="32"/>
  <c r="J406" i="32"/>
  <c r="I406" i="32"/>
  <c r="H406" i="32"/>
  <c r="G406" i="32"/>
  <c r="F406" i="32"/>
  <c r="E406" i="32"/>
  <c r="D406" i="32"/>
  <c r="R405" i="32"/>
  <c r="Q405" i="32"/>
  <c r="P405" i="32"/>
  <c r="O405" i="32"/>
  <c r="N405" i="32"/>
  <c r="M405" i="32"/>
  <c r="L405" i="32"/>
  <c r="K405" i="32"/>
  <c r="J405" i="32"/>
  <c r="I405" i="32"/>
  <c r="H405" i="32"/>
  <c r="G405" i="32"/>
  <c r="F405" i="32"/>
  <c r="E405" i="32"/>
  <c r="D405" i="32"/>
  <c r="R403" i="32"/>
  <c r="Q403" i="32"/>
  <c r="P403" i="32"/>
  <c r="O403" i="32"/>
  <c r="N403" i="32"/>
  <c r="M403" i="32"/>
  <c r="L403" i="32"/>
  <c r="K403" i="32"/>
  <c r="J403" i="32"/>
  <c r="I403" i="32"/>
  <c r="H403" i="32"/>
  <c r="G403" i="32"/>
  <c r="F403" i="32"/>
  <c r="E403" i="32"/>
  <c r="D403" i="32"/>
  <c r="R402" i="32"/>
  <c r="Q402" i="32"/>
  <c r="P402" i="32"/>
  <c r="O402" i="32"/>
  <c r="N402" i="32"/>
  <c r="M402" i="32"/>
  <c r="L402" i="32"/>
  <c r="K402" i="32"/>
  <c r="J402" i="32"/>
  <c r="I402" i="32"/>
  <c r="H402" i="32"/>
  <c r="G402" i="32"/>
  <c r="F402" i="32"/>
  <c r="E402" i="32"/>
  <c r="D402" i="32"/>
  <c r="R399" i="32"/>
  <c r="Q399" i="32"/>
  <c r="P399" i="32"/>
  <c r="O399" i="32"/>
  <c r="N399" i="32"/>
  <c r="M399" i="32"/>
  <c r="L399" i="32"/>
  <c r="K399" i="32"/>
  <c r="J399" i="32"/>
  <c r="I399" i="32"/>
  <c r="H399" i="32"/>
  <c r="G399" i="32"/>
  <c r="F399" i="32"/>
  <c r="E399" i="32"/>
  <c r="D399" i="32"/>
  <c r="R395" i="32"/>
  <c r="Q395" i="32"/>
  <c r="P395" i="32"/>
  <c r="O395" i="32"/>
  <c r="N395" i="32"/>
  <c r="M395" i="32"/>
  <c r="L395" i="32"/>
  <c r="K395" i="32"/>
  <c r="J395" i="32"/>
  <c r="I395" i="32"/>
  <c r="H395" i="32"/>
  <c r="G395" i="32"/>
  <c r="F395" i="32"/>
  <c r="E395" i="32"/>
  <c r="D395" i="32"/>
  <c r="R394" i="32"/>
  <c r="Q394" i="32"/>
  <c r="P394" i="32"/>
  <c r="O394" i="32"/>
  <c r="N394" i="32"/>
  <c r="M394" i="32"/>
  <c r="L394" i="32"/>
  <c r="K394" i="32"/>
  <c r="J394" i="32"/>
  <c r="I394" i="32"/>
  <c r="H394" i="32"/>
  <c r="G394" i="32"/>
  <c r="F394" i="32"/>
  <c r="E394" i="32"/>
  <c r="D394" i="32"/>
  <c r="R393" i="32"/>
  <c r="Q393" i="32"/>
  <c r="P393" i="32"/>
  <c r="O393" i="32"/>
  <c r="N393" i="32"/>
  <c r="M393" i="32"/>
  <c r="L393" i="32"/>
  <c r="K393" i="32"/>
  <c r="J393" i="32"/>
  <c r="I393" i="32"/>
  <c r="H393" i="32"/>
  <c r="G393" i="32"/>
  <c r="F393" i="32"/>
  <c r="E393" i="32"/>
  <c r="D393" i="32"/>
  <c r="R390" i="32"/>
  <c r="Q390" i="32"/>
  <c r="P390" i="32"/>
  <c r="O390" i="32"/>
  <c r="N390" i="32"/>
  <c r="M390" i="32"/>
  <c r="L390" i="32"/>
  <c r="K390" i="32"/>
  <c r="J390" i="32"/>
  <c r="I390" i="32"/>
  <c r="H390" i="32"/>
  <c r="G390" i="32"/>
  <c r="F390" i="32"/>
  <c r="E390" i="32"/>
  <c r="D390" i="32"/>
  <c r="R389" i="32"/>
  <c r="Q389" i="32"/>
  <c r="P389" i="32"/>
  <c r="O389" i="32"/>
  <c r="N389" i="32"/>
  <c r="M389" i="32"/>
  <c r="L389" i="32"/>
  <c r="K389" i="32"/>
  <c r="J389" i="32"/>
  <c r="I389" i="32"/>
  <c r="H389" i="32"/>
  <c r="G389" i="32"/>
  <c r="F389" i="32"/>
  <c r="E389" i="32"/>
  <c r="D389" i="32"/>
  <c r="R388" i="32"/>
  <c r="Q388" i="32"/>
  <c r="P388" i="32"/>
  <c r="O388" i="32"/>
  <c r="N388" i="32"/>
  <c r="M388" i="32"/>
  <c r="L388" i="32"/>
  <c r="K388" i="32"/>
  <c r="J388" i="32"/>
  <c r="I388" i="32"/>
  <c r="H388" i="32"/>
  <c r="G388" i="32"/>
  <c r="F388" i="32"/>
  <c r="E388" i="32"/>
  <c r="D388" i="32"/>
  <c r="R387" i="32"/>
  <c r="Q387" i="32"/>
  <c r="P387" i="32"/>
  <c r="O387" i="32"/>
  <c r="N387" i="32"/>
  <c r="M387" i="32"/>
  <c r="L387" i="32"/>
  <c r="K387" i="32"/>
  <c r="J387" i="32"/>
  <c r="I387" i="32"/>
  <c r="H387" i="32"/>
  <c r="G387" i="32"/>
  <c r="F387" i="32"/>
  <c r="E387" i="32"/>
  <c r="D387" i="32"/>
  <c r="R386" i="32"/>
  <c r="Q386" i="32"/>
  <c r="P386" i="32"/>
  <c r="O386" i="32"/>
  <c r="N386" i="32"/>
  <c r="M386" i="32"/>
  <c r="L386" i="32"/>
  <c r="K386" i="32"/>
  <c r="J386" i="32"/>
  <c r="I386" i="32"/>
  <c r="H386" i="32"/>
  <c r="G386" i="32"/>
  <c r="F386" i="32"/>
  <c r="E386" i="32"/>
  <c r="D386" i="32"/>
  <c r="U26" i="27"/>
  <c r="T26" i="27"/>
  <c r="S26" i="27"/>
  <c r="U25" i="27"/>
  <c r="T25" i="27"/>
  <c r="S25" i="27"/>
  <c r="U24" i="27"/>
  <c r="T24" i="27"/>
  <c r="S24" i="27"/>
  <c r="U21" i="27"/>
  <c r="T21" i="27"/>
  <c r="S21" i="27"/>
  <c r="U18" i="27"/>
  <c r="T18" i="27"/>
  <c r="S18" i="27"/>
  <c r="U14" i="27"/>
  <c r="T14" i="27"/>
  <c r="S14" i="27"/>
  <c r="U13" i="27"/>
  <c r="T13" i="27"/>
  <c r="S13" i="27"/>
  <c r="U12" i="27"/>
  <c r="T12" i="27"/>
  <c r="S12" i="27"/>
  <c r="U9" i="27"/>
  <c r="T9" i="27"/>
  <c r="S9" i="27"/>
  <c r="U8" i="27"/>
  <c r="T8" i="27"/>
  <c r="S8" i="27"/>
  <c r="U7" i="27"/>
  <c r="T7" i="27"/>
  <c r="S7" i="27"/>
  <c r="U5" i="27"/>
  <c r="T5" i="27"/>
  <c r="S5" i="27"/>
  <c r="U294" i="41"/>
  <c r="T294" i="41"/>
  <c r="S294" i="41"/>
  <c r="R294" i="41"/>
  <c r="Q294" i="41"/>
  <c r="P294" i="41"/>
  <c r="O294" i="41"/>
  <c r="N294" i="41"/>
  <c r="M294" i="41"/>
  <c r="L294" i="41"/>
  <c r="K294" i="41"/>
  <c r="J294" i="41"/>
  <c r="I294" i="41"/>
  <c r="H294" i="41"/>
  <c r="G294" i="41"/>
  <c r="F294" i="41"/>
  <c r="E294" i="41"/>
  <c r="D294" i="41"/>
  <c r="U293" i="41"/>
  <c r="T293" i="41"/>
  <c r="S293" i="41"/>
  <c r="R293" i="41"/>
  <c r="Q293" i="41"/>
  <c r="P293" i="41"/>
  <c r="O293" i="41"/>
  <c r="N293" i="41"/>
  <c r="M293" i="41"/>
  <c r="L293" i="41"/>
  <c r="K293" i="41"/>
  <c r="J293" i="41"/>
  <c r="I293" i="41"/>
  <c r="H293" i="41"/>
  <c r="G293" i="41"/>
  <c r="F293" i="41"/>
  <c r="E293" i="41"/>
  <c r="D293" i="41"/>
  <c r="U292" i="41"/>
  <c r="T292" i="41"/>
  <c r="S292" i="41"/>
  <c r="R292" i="41"/>
  <c r="Q292" i="41"/>
  <c r="P292" i="41"/>
  <c r="O292" i="41"/>
  <c r="N292" i="41"/>
  <c r="M292" i="41"/>
  <c r="L292" i="41"/>
  <c r="K292" i="41"/>
  <c r="J292" i="41"/>
  <c r="I292" i="41"/>
  <c r="H292" i="41"/>
  <c r="G292" i="41"/>
  <c r="F292" i="41"/>
  <c r="E292" i="41"/>
  <c r="D292" i="41"/>
  <c r="U289" i="41"/>
  <c r="T289" i="41"/>
  <c r="S289" i="41"/>
  <c r="R289" i="41"/>
  <c r="Q289" i="41"/>
  <c r="P289" i="41"/>
  <c r="O289" i="41"/>
  <c r="N289" i="41"/>
  <c r="M289" i="41"/>
  <c r="L289" i="41"/>
  <c r="K289" i="41"/>
  <c r="J289" i="41"/>
  <c r="I289" i="41"/>
  <c r="H289" i="41"/>
  <c r="G289" i="41"/>
  <c r="F289" i="41"/>
  <c r="E289" i="41"/>
  <c r="D289" i="41"/>
  <c r="U288" i="41"/>
  <c r="T288" i="41"/>
  <c r="S288" i="41"/>
  <c r="R288" i="41"/>
  <c r="Q288" i="41"/>
  <c r="P288" i="41"/>
  <c r="O288" i="41"/>
  <c r="N288" i="41"/>
  <c r="M288" i="41"/>
  <c r="L288" i="41"/>
  <c r="K288" i="41"/>
  <c r="J288" i="41"/>
  <c r="I288" i="41"/>
  <c r="H288" i="41"/>
  <c r="G288" i="41"/>
  <c r="F288" i="41"/>
  <c r="E288" i="41"/>
  <c r="D288" i="41"/>
  <c r="U287" i="41"/>
  <c r="T287" i="41"/>
  <c r="S287" i="41"/>
  <c r="R287" i="41"/>
  <c r="Q287" i="41"/>
  <c r="P287" i="41"/>
  <c r="O287" i="41"/>
  <c r="N287" i="41"/>
  <c r="M287" i="41"/>
  <c r="L287" i="41"/>
  <c r="K287" i="41"/>
  <c r="J287" i="41"/>
  <c r="I287" i="41"/>
  <c r="H287" i="41"/>
  <c r="G287" i="41"/>
  <c r="F287" i="41"/>
  <c r="E287" i="41"/>
  <c r="D287" i="41"/>
  <c r="U286" i="41"/>
  <c r="T286" i="41"/>
  <c r="S286" i="41"/>
  <c r="R286" i="41"/>
  <c r="Q286" i="41"/>
  <c r="P286" i="41"/>
  <c r="O286" i="41"/>
  <c r="N286" i="41"/>
  <c r="M286" i="41"/>
  <c r="L286" i="41"/>
  <c r="K286" i="41"/>
  <c r="J286" i="41"/>
  <c r="I286" i="41"/>
  <c r="H286" i="41"/>
  <c r="G286" i="41"/>
  <c r="F286" i="41"/>
  <c r="E286" i="41"/>
  <c r="D286" i="41"/>
  <c r="U283" i="41"/>
  <c r="T283" i="41"/>
  <c r="S283" i="41"/>
  <c r="R283" i="41"/>
  <c r="Q283" i="41"/>
  <c r="P283" i="41"/>
  <c r="O283" i="41"/>
  <c r="N283" i="41"/>
  <c r="M283" i="41"/>
  <c r="L283" i="41"/>
  <c r="K283" i="41"/>
  <c r="J283" i="41"/>
  <c r="I283" i="41"/>
  <c r="H283" i="41"/>
  <c r="G283" i="41"/>
  <c r="F283" i="41"/>
  <c r="E283" i="41"/>
  <c r="D283" i="41"/>
  <c r="U282" i="41"/>
  <c r="T282" i="41"/>
  <c r="S282" i="41"/>
  <c r="R282" i="41"/>
  <c r="Q282" i="41"/>
  <c r="P282" i="41"/>
  <c r="O282" i="41"/>
  <c r="N282" i="41"/>
  <c r="M282" i="41"/>
  <c r="L282" i="41"/>
  <c r="K282" i="41"/>
  <c r="J282" i="41"/>
  <c r="I282" i="41"/>
  <c r="H282" i="41"/>
  <c r="G282" i="41"/>
  <c r="F282" i="41"/>
  <c r="E282" i="41"/>
  <c r="D282" i="41"/>
  <c r="U281" i="41"/>
  <c r="T281" i="41"/>
  <c r="S281" i="41"/>
  <c r="R281" i="41"/>
  <c r="Q281" i="41"/>
  <c r="P281" i="41"/>
  <c r="O281" i="41"/>
  <c r="N281" i="41"/>
  <c r="M281" i="41"/>
  <c r="L281" i="41"/>
  <c r="K281" i="41"/>
  <c r="J281" i="41"/>
  <c r="I281" i="41"/>
  <c r="H281" i="41"/>
  <c r="G281" i="41"/>
  <c r="F281" i="41"/>
  <c r="E281" i="41"/>
  <c r="D281" i="41"/>
  <c r="U280" i="41"/>
  <c r="T280" i="41"/>
  <c r="S280" i="41"/>
  <c r="R280" i="41"/>
  <c r="Q280" i="41"/>
  <c r="P280" i="41"/>
  <c r="O280" i="41"/>
  <c r="N280" i="41"/>
  <c r="M280" i="41"/>
  <c r="L280" i="41"/>
  <c r="K280" i="41"/>
  <c r="J280" i="41"/>
  <c r="I280" i="41"/>
  <c r="H280" i="41"/>
  <c r="G280" i="41"/>
  <c r="F280" i="41"/>
  <c r="E280" i="41"/>
  <c r="D280" i="41"/>
  <c r="U279" i="41"/>
  <c r="T279" i="41"/>
  <c r="S279" i="41"/>
  <c r="R279" i="41"/>
  <c r="Q279" i="41"/>
  <c r="P279" i="41"/>
  <c r="O279" i="41"/>
  <c r="N279" i="41"/>
  <c r="M279" i="41"/>
  <c r="L279" i="41"/>
  <c r="K279" i="41"/>
  <c r="J279" i="41"/>
  <c r="I279" i="41"/>
  <c r="H279" i="41"/>
  <c r="G279" i="41"/>
  <c r="F279" i="41"/>
  <c r="E279" i="41"/>
  <c r="D279" i="41"/>
  <c r="U278" i="41"/>
  <c r="T278" i="41"/>
  <c r="S278" i="41"/>
  <c r="R278" i="41"/>
  <c r="Q278" i="41"/>
  <c r="P278" i="41"/>
  <c r="O278" i="41"/>
  <c r="N278" i="41"/>
  <c r="M278" i="41"/>
  <c r="L278" i="41"/>
  <c r="K278" i="41"/>
  <c r="J278" i="41"/>
  <c r="I278" i="41"/>
  <c r="H278" i="41"/>
  <c r="G278" i="41"/>
  <c r="F278" i="41"/>
  <c r="E278" i="41"/>
  <c r="D278" i="41"/>
  <c r="O21" i="28"/>
  <c r="N21" i="28"/>
  <c r="M21" i="28"/>
  <c r="O20" i="28"/>
  <c r="N20" i="28"/>
  <c r="M20" i="28"/>
  <c r="O19" i="28"/>
  <c r="N19" i="28"/>
  <c r="M19" i="28"/>
  <c r="O16" i="28"/>
  <c r="N16" i="28"/>
  <c r="M16" i="28"/>
  <c r="O15" i="28"/>
  <c r="N15" i="28"/>
  <c r="M15" i="28"/>
  <c r="O14" i="28"/>
  <c r="N14" i="28"/>
  <c r="M14" i="28"/>
  <c r="O13" i="28"/>
  <c r="N13" i="28"/>
  <c r="M13" i="28"/>
  <c r="O10" i="28"/>
  <c r="O9" i="28" s="1"/>
  <c r="N10" i="28"/>
  <c r="M10" i="28"/>
  <c r="N9" i="28"/>
  <c r="M9" i="28"/>
  <c r="O8" i="28"/>
  <c r="N8" i="28"/>
  <c r="M8" i="28"/>
  <c r="O7" i="28"/>
  <c r="N7" i="28"/>
  <c r="M7" i="28"/>
  <c r="O6" i="28"/>
  <c r="N6" i="28"/>
  <c r="M6" i="28"/>
  <c r="O5" i="28"/>
  <c r="N5" i="28"/>
  <c r="M5" i="28"/>
  <c r="U311" i="32"/>
  <c r="T311" i="32"/>
  <c r="S311" i="32"/>
  <c r="R311" i="32"/>
  <c r="Q311" i="32"/>
  <c r="P311" i="32"/>
  <c r="O311" i="32"/>
  <c r="N311" i="32"/>
  <c r="M311" i="32"/>
  <c r="L311" i="32"/>
  <c r="K311" i="32"/>
  <c r="J311" i="32"/>
  <c r="I311" i="32"/>
  <c r="H311" i="32"/>
  <c r="G311" i="32"/>
  <c r="F311" i="32"/>
  <c r="E311" i="32"/>
  <c r="D311" i="32"/>
  <c r="U310" i="32"/>
  <c r="T310" i="32"/>
  <c r="S310" i="32"/>
  <c r="R310" i="32"/>
  <c r="Q310" i="32"/>
  <c r="P310" i="32"/>
  <c r="O310" i="32"/>
  <c r="N310" i="32"/>
  <c r="M310" i="32"/>
  <c r="L310" i="32"/>
  <c r="K310" i="32"/>
  <c r="J310" i="32"/>
  <c r="I310" i="32"/>
  <c r="H310" i="32"/>
  <c r="G310" i="32"/>
  <c r="F310" i="32"/>
  <c r="E310" i="32"/>
  <c r="D310" i="32"/>
  <c r="U309" i="32"/>
  <c r="T309" i="32"/>
  <c r="S309" i="32"/>
  <c r="R309" i="32"/>
  <c r="Q309" i="32"/>
  <c r="P309" i="32"/>
  <c r="O309" i="32"/>
  <c r="N309" i="32"/>
  <c r="M309" i="32"/>
  <c r="L309" i="32"/>
  <c r="K309" i="32"/>
  <c r="J309" i="32"/>
  <c r="I309" i="32"/>
  <c r="H309" i="32"/>
  <c r="G309" i="32"/>
  <c r="F309" i="32"/>
  <c r="E309" i="32"/>
  <c r="D309" i="32"/>
  <c r="U307" i="32"/>
  <c r="T307" i="32"/>
  <c r="S307" i="32"/>
  <c r="R307" i="32"/>
  <c r="Q307" i="32"/>
  <c r="P307" i="32"/>
  <c r="O307" i="32"/>
  <c r="N307" i="32"/>
  <c r="M307" i="32"/>
  <c r="L307" i="32"/>
  <c r="K307" i="32"/>
  <c r="J307" i="32"/>
  <c r="I307" i="32"/>
  <c r="H307" i="32"/>
  <c r="G307" i="32"/>
  <c r="F307" i="32"/>
  <c r="E307" i="32"/>
  <c r="D307" i="32"/>
  <c r="U306" i="32"/>
  <c r="T306" i="32"/>
  <c r="S306" i="32"/>
  <c r="R306" i="32"/>
  <c r="Q306" i="32"/>
  <c r="P306" i="32"/>
  <c r="O306" i="32"/>
  <c r="N306" i="32"/>
  <c r="M306" i="32"/>
  <c r="L306" i="32"/>
  <c r="K306" i="32"/>
  <c r="J306" i="32"/>
  <c r="I306" i="32"/>
  <c r="H306" i="32"/>
  <c r="G306" i="32"/>
  <c r="F306" i="32"/>
  <c r="E306" i="32"/>
  <c r="D306" i="32"/>
  <c r="U303" i="32"/>
  <c r="T303" i="32"/>
  <c r="S303" i="32"/>
  <c r="R303" i="32"/>
  <c r="Q303" i="32"/>
  <c r="P303" i="32"/>
  <c r="O303" i="32"/>
  <c r="N303" i="32"/>
  <c r="M303" i="32"/>
  <c r="L303" i="32"/>
  <c r="K303" i="32"/>
  <c r="J303" i="32"/>
  <c r="I303" i="32"/>
  <c r="H303" i="32"/>
  <c r="G303" i="32"/>
  <c r="F303" i="32"/>
  <c r="E303" i="32"/>
  <c r="D303" i="32"/>
  <c r="U299" i="32"/>
  <c r="T299" i="32"/>
  <c r="S299" i="32"/>
  <c r="R299" i="32"/>
  <c r="Q299" i="32"/>
  <c r="P299" i="32"/>
  <c r="O299" i="32"/>
  <c r="N299" i="32"/>
  <c r="M299" i="32"/>
  <c r="L299" i="32"/>
  <c r="K299" i="32"/>
  <c r="J299" i="32"/>
  <c r="I299" i="32"/>
  <c r="H299" i="32"/>
  <c r="G299" i="32"/>
  <c r="F299" i="32"/>
  <c r="E299" i="32"/>
  <c r="D299" i="32"/>
  <c r="U298" i="32"/>
  <c r="T298" i="32"/>
  <c r="S298" i="32"/>
  <c r="R298" i="32"/>
  <c r="Q298" i="32"/>
  <c r="P298" i="32"/>
  <c r="O298" i="32"/>
  <c r="N298" i="32"/>
  <c r="M298" i="32"/>
  <c r="L298" i="32"/>
  <c r="K298" i="32"/>
  <c r="J298" i="32"/>
  <c r="I298" i="32"/>
  <c r="H298" i="32"/>
  <c r="G298" i="32"/>
  <c r="F298" i="32"/>
  <c r="E298" i="32"/>
  <c r="D298" i="32"/>
  <c r="U297" i="32"/>
  <c r="T297" i="32"/>
  <c r="S297" i="32"/>
  <c r="R297" i="32"/>
  <c r="Q297" i="32"/>
  <c r="P297" i="32"/>
  <c r="O297" i="32"/>
  <c r="N297" i="32"/>
  <c r="M297" i="32"/>
  <c r="L297" i="32"/>
  <c r="K297" i="32"/>
  <c r="J297" i="32"/>
  <c r="I297" i="32"/>
  <c r="H297" i="32"/>
  <c r="G297" i="32"/>
  <c r="F297" i="32"/>
  <c r="E297" i="32"/>
  <c r="D297" i="32"/>
  <c r="U294" i="32"/>
  <c r="T294" i="32"/>
  <c r="S294" i="32"/>
  <c r="R294" i="32"/>
  <c r="Q294" i="32"/>
  <c r="P294" i="32"/>
  <c r="O294" i="32"/>
  <c r="N294" i="32"/>
  <c r="M294" i="32"/>
  <c r="L294" i="32"/>
  <c r="K294" i="32"/>
  <c r="J294" i="32"/>
  <c r="I294" i="32"/>
  <c r="H294" i="32"/>
  <c r="G294" i="32"/>
  <c r="F294" i="32"/>
  <c r="E294" i="32"/>
  <c r="D294" i="32"/>
  <c r="U293" i="32"/>
  <c r="T293" i="32"/>
  <c r="S293" i="32"/>
  <c r="R293" i="32"/>
  <c r="Q293" i="32"/>
  <c r="P293" i="32"/>
  <c r="O293" i="32"/>
  <c r="N293" i="32"/>
  <c r="M293" i="32"/>
  <c r="L293" i="32"/>
  <c r="K293" i="32"/>
  <c r="J293" i="32"/>
  <c r="I293" i="32"/>
  <c r="H293" i="32"/>
  <c r="G293" i="32"/>
  <c r="F293" i="32"/>
  <c r="E293" i="32"/>
  <c r="D293" i="32"/>
  <c r="U292" i="32"/>
  <c r="T292" i="32"/>
  <c r="S292" i="32"/>
  <c r="R292" i="32"/>
  <c r="Q292" i="32"/>
  <c r="P292" i="32"/>
  <c r="O292" i="32"/>
  <c r="N292" i="32"/>
  <c r="M292" i="32"/>
  <c r="L292" i="32"/>
  <c r="K292" i="32"/>
  <c r="J292" i="32"/>
  <c r="I292" i="32"/>
  <c r="H292" i="32"/>
  <c r="G292" i="32"/>
  <c r="F292" i="32"/>
  <c r="E292" i="32"/>
  <c r="D292" i="32"/>
  <c r="U291" i="32"/>
  <c r="T291" i="32"/>
  <c r="S291" i="32"/>
  <c r="R291" i="32"/>
  <c r="Q291" i="32"/>
  <c r="P291" i="32"/>
  <c r="O291" i="32"/>
  <c r="N291" i="32"/>
  <c r="M291" i="32"/>
  <c r="L291" i="32"/>
  <c r="K291" i="32"/>
  <c r="J291" i="32"/>
  <c r="I291" i="32"/>
  <c r="H291" i="32"/>
  <c r="G291" i="32"/>
  <c r="F291" i="32"/>
  <c r="E291" i="32"/>
  <c r="D291" i="32"/>
  <c r="U290" i="32"/>
  <c r="T290" i="32"/>
  <c r="S290" i="32"/>
  <c r="R290" i="32"/>
  <c r="Q290" i="32"/>
  <c r="P290" i="32"/>
  <c r="O290" i="32"/>
  <c r="N290" i="32"/>
  <c r="M290" i="32"/>
  <c r="L290" i="32"/>
  <c r="K290" i="32"/>
  <c r="J290" i="32"/>
  <c r="I290" i="32"/>
  <c r="H290" i="32"/>
  <c r="G290" i="32"/>
  <c r="F290" i="32"/>
  <c r="E290" i="32"/>
  <c r="D290" i="32"/>
  <c r="O26" i="27"/>
  <c r="N26" i="27"/>
  <c r="M26" i="27"/>
  <c r="O25" i="27"/>
  <c r="N25" i="27"/>
  <c r="M25" i="27"/>
  <c r="O24" i="27"/>
  <c r="N24" i="27"/>
  <c r="M24" i="27"/>
  <c r="O21" i="27"/>
  <c r="N21" i="27"/>
  <c r="M21" i="27"/>
  <c r="O18" i="27"/>
  <c r="N18" i="27"/>
  <c r="M18" i="27"/>
  <c r="O14" i="27"/>
  <c r="N14" i="27"/>
  <c r="M14" i="27"/>
  <c r="O13" i="27"/>
  <c r="N13" i="27"/>
  <c r="M13" i="27"/>
  <c r="O12" i="27"/>
  <c r="N12" i="27"/>
  <c r="M12" i="27"/>
  <c r="O9" i="27"/>
  <c r="N9" i="27"/>
  <c r="M9" i="27"/>
  <c r="O8" i="27"/>
  <c r="N8" i="27"/>
  <c r="M8" i="27"/>
  <c r="O7" i="27"/>
  <c r="N7" i="27"/>
  <c r="M7" i="27"/>
  <c r="O5" i="27"/>
  <c r="N5" i="27"/>
  <c r="M5" i="27"/>
  <c r="U343" i="41"/>
  <c r="T343" i="41"/>
  <c r="S343" i="41"/>
  <c r="R343" i="41"/>
  <c r="Q343" i="41"/>
  <c r="P343" i="41"/>
  <c r="O343" i="41"/>
  <c r="N343" i="41"/>
  <c r="M343" i="41"/>
  <c r="L343" i="41"/>
  <c r="K343" i="41"/>
  <c r="J343" i="41"/>
  <c r="I343" i="41"/>
  <c r="H343" i="41"/>
  <c r="G343" i="41"/>
  <c r="F343" i="41"/>
  <c r="E343" i="41"/>
  <c r="D343" i="41"/>
  <c r="U342" i="41"/>
  <c r="T342" i="41"/>
  <c r="S342" i="41"/>
  <c r="R342" i="41"/>
  <c r="Q342" i="41"/>
  <c r="P342" i="41"/>
  <c r="O342" i="41"/>
  <c r="N342" i="41"/>
  <c r="M342" i="41"/>
  <c r="L342" i="41"/>
  <c r="K342" i="41"/>
  <c r="J342" i="41"/>
  <c r="I342" i="41"/>
  <c r="H342" i="41"/>
  <c r="G342" i="41"/>
  <c r="F342" i="41"/>
  <c r="E342" i="41"/>
  <c r="D342" i="41"/>
  <c r="U341" i="41"/>
  <c r="T341" i="41"/>
  <c r="S341" i="41"/>
  <c r="R341" i="41"/>
  <c r="Q341" i="41"/>
  <c r="P341" i="41"/>
  <c r="O341" i="41"/>
  <c r="N341" i="41"/>
  <c r="M341" i="41"/>
  <c r="L341" i="41"/>
  <c r="K341" i="41"/>
  <c r="J341" i="41"/>
  <c r="I341" i="41"/>
  <c r="H341" i="41"/>
  <c r="G341" i="41"/>
  <c r="F341" i="41"/>
  <c r="E341" i="41"/>
  <c r="D341" i="41"/>
  <c r="U338" i="41"/>
  <c r="T338" i="41"/>
  <c r="S338" i="41"/>
  <c r="R338" i="41"/>
  <c r="Q338" i="41"/>
  <c r="P338" i="41"/>
  <c r="O338" i="41"/>
  <c r="N338" i="41"/>
  <c r="M338" i="41"/>
  <c r="L338" i="41"/>
  <c r="K338" i="41"/>
  <c r="J338" i="41"/>
  <c r="I338" i="41"/>
  <c r="H338" i="41"/>
  <c r="G338" i="41"/>
  <c r="F338" i="41"/>
  <c r="E338" i="41"/>
  <c r="D338" i="41"/>
  <c r="U337" i="41"/>
  <c r="T337" i="41"/>
  <c r="S337" i="41"/>
  <c r="R337" i="41"/>
  <c r="Q337" i="41"/>
  <c r="P337" i="41"/>
  <c r="O337" i="41"/>
  <c r="N337" i="41"/>
  <c r="M337" i="41"/>
  <c r="L337" i="41"/>
  <c r="K337" i="41"/>
  <c r="J337" i="41"/>
  <c r="I337" i="41"/>
  <c r="H337" i="41"/>
  <c r="G337" i="41"/>
  <c r="F337" i="41"/>
  <c r="E337" i="41"/>
  <c r="D337" i="41"/>
  <c r="U336" i="41"/>
  <c r="T336" i="41"/>
  <c r="S336" i="41"/>
  <c r="R336" i="41"/>
  <c r="Q336" i="41"/>
  <c r="P336" i="41"/>
  <c r="O336" i="41"/>
  <c r="N336" i="41"/>
  <c r="M336" i="41"/>
  <c r="L336" i="41"/>
  <c r="K336" i="41"/>
  <c r="J336" i="41"/>
  <c r="I336" i="41"/>
  <c r="H336" i="41"/>
  <c r="G336" i="41"/>
  <c r="F336" i="41"/>
  <c r="E336" i="41"/>
  <c r="D336" i="41"/>
  <c r="U335" i="41"/>
  <c r="T335" i="41"/>
  <c r="S335" i="41"/>
  <c r="R335" i="41"/>
  <c r="Q335" i="41"/>
  <c r="P335" i="41"/>
  <c r="O335" i="41"/>
  <c r="N335" i="41"/>
  <c r="M335" i="41"/>
  <c r="L335" i="41"/>
  <c r="K335" i="41"/>
  <c r="J335" i="41"/>
  <c r="I335" i="41"/>
  <c r="H335" i="41"/>
  <c r="G335" i="41"/>
  <c r="F335" i="41"/>
  <c r="E335" i="41"/>
  <c r="D335" i="41"/>
  <c r="U332" i="41"/>
  <c r="T332" i="41"/>
  <c r="S332" i="41"/>
  <c r="R332" i="41"/>
  <c r="Q332" i="41"/>
  <c r="P332" i="41"/>
  <c r="O332" i="41"/>
  <c r="N332" i="41"/>
  <c r="M332" i="41"/>
  <c r="L332" i="41"/>
  <c r="K332" i="41"/>
  <c r="J332" i="41"/>
  <c r="I332" i="41"/>
  <c r="H332" i="41"/>
  <c r="G332" i="41"/>
  <c r="F332" i="41"/>
  <c r="E332" i="41"/>
  <c r="D332" i="41"/>
  <c r="U331" i="41"/>
  <c r="T331" i="41"/>
  <c r="S331" i="41"/>
  <c r="R331" i="41"/>
  <c r="Q331" i="41"/>
  <c r="P331" i="41"/>
  <c r="O331" i="41"/>
  <c r="N331" i="41"/>
  <c r="M331" i="41"/>
  <c r="L331" i="41"/>
  <c r="K331" i="41"/>
  <c r="J331" i="41"/>
  <c r="I331" i="41"/>
  <c r="H331" i="41"/>
  <c r="G331" i="41"/>
  <c r="F331" i="41"/>
  <c r="E331" i="41"/>
  <c r="D331" i="41"/>
  <c r="U330" i="41"/>
  <c r="T330" i="41"/>
  <c r="S330" i="41"/>
  <c r="R330" i="41"/>
  <c r="Q330" i="41"/>
  <c r="P330" i="41"/>
  <c r="O330" i="41"/>
  <c r="N330" i="41"/>
  <c r="M330" i="41"/>
  <c r="L330" i="41"/>
  <c r="K330" i="41"/>
  <c r="J330" i="41"/>
  <c r="I330" i="41"/>
  <c r="H330" i="41"/>
  <c r="G330" i="41"/>
  <c r="F330" i="41"/>
  <c r="E330" i="41"/>
  <c r="D330" i="41"/>
  <c r="U329" i="41"/>
  <c r="T329" i="41"/>
  <c r="S329" i="41"/>
  <c r="R329" i="41"/>
  <c r="Q329" i="41"/>
  <c r="P329" i="41"/>
  <c r="O329" i="41"/>
  <c r="N329" i="41"/>
  <c r="M329" i="41"/>
  <c r="L329" i="41"/>
  <c r="K329" i="41"/>
  <c r="J329" i="41"/>
  <c r="I329" i="41"/>
  <c r="H329" i="41"/>
  <c r="G329" i="41"/>
  <c r="F329" i="41"/>
  <c r="E329" i="41"/>
  <c r="D329" i="41"/>
  <c r="U328" i="41"/>
  <c r="T328" i="41"/>
  <c r="S328" i="41"/>
  <c r="R328" i="41"/>
  <c r="Q328" i="41"/>
  <c r="P328" i="41"/>
  <c r="O328" i="41"/>
  <c r="N328" i="41"/>
  <c r="M328" i="41"/>
  <c r="L328" i="41"/>
  <c r="K328" i="41"/>
  <c r="J328" i="41"/>
  <c r="I328" i="41"/>
  <c r="H328" i="41"/>
  <c r="G328" i="41"/>
  <c r="F328" i="41"/>
  <c r="E328" i="41"/>
  <c r="D328" i="41"/>
  <c r="U327" i="41"/>
  <c r="T327" i="41"/>
  <c r="S327" i="41"/>
  <c r="R327" i="41"/>
  <c r="Q327" i="41"/>
  <c r="P327" i="41"/>
  <c r="O327" i="41"/>
  <c r="N327" i="41"/>
  <c r="M327" i="41"/>
  <c r="L327" i="41"/>
  <c r="K327" i="41"/>
  <c r="J327" i="41"/>
  <c r="I327" i="41"/>
  <c r="H327" i="41"/>
  <c r="G327" i="41"/>
  <c r="F327" i="41"/>
  <c r="E327" i="41"/>
  <c r="D327" i="41"/>
  <c r="R21" i="28"/>
  <c r="Q21" i="28"/>
  <c r="P21" i="28"/>
  <c r="R20" i="28"/>
  <c r="Q20" i="28"/>
  <c r="P20" i="28"/>
  <c r="R19" i="28"/>
  <c r="Q19" i="28"/>
  <c r="P19" i="28"/>
  <c r="R16" i="28"/>
  <c r="Q16" i="28"/>
  <c r="P16" i="28"/>
  <c r="R15" i="28"/>
  <c r="Q15" i="28"/>
  <c r="P15" i="28"/>
  <c r="R14" i="28"/>
  <c r="Q14" i="28"/>
  <c r="P14" i="28"/>
  <c r="R13" i="28"/>
  <c r="Q13" i="28"/>
  <c r="P13" i="28"/>
  <c r="R10" i="28"/>
  <c r="R9" i="28" s="1"/>
  <c r="Q10" i="28"/>
  <c r="P10" i="28"/>
  <c r="Q9" i="28"/>
  <c r="P9" i="28"/>
  <c r="R8" i="28"/>
  <c r="Q8" i="28"/>
  <c r="P8" i="28"/>
  <c r="R7" i="28"/>
  <c r="Q7" i="28"/>
  <c r="P7" i="28"/>
  <c r="R6" i="28"/>
  <c r="Q6" i="28"/>
  <c r="P6" i="28"/>
  <c r="R5" i="28"/>
  <c r="Q5" i="28"/>
  <c r="P5" i="28"/>
  <c r="U359" i="32"/>
  <c r="T359" i="32"/>
  <c r="S359" i="32"/>
  <c r="R359" i="32"/>
  <c r="Q359" i="32"/>
  <c r="P359" i="32"/>
  <c r="O359" i="32"/>
  <c r="N359" i="32"/>
  <c r="M359" i="32"/>
  <c r="L359" i="32"/>
  <c r="K359" i="32"/>
  <c r="J359" i="32"/>
  <c r="I359" i="32"/>
  <c r="H359" i="32"/>
  <c r="G359" i="32"/>
  <c r="F359" i="32"/>
  <c r="E359" i="32"/>
  <c r="D359" i="32"/>
  <c r="U358" i="32"/>
  <c r="T358" i="32"/>
  <c r="S358" i="32"/>
  <c r="R358" i="32"/>
  <c r="Q358" i="32"/>
  <c r="P358" i="32"/>
  <c r="O358" i="32"/>
  <c r="N358" i="32"/>
  <c r="M358" i="32"/>
  <c r="L358" i="32"/>
  <c r="K358" i="32"/>
  <c r="J358" i="32"/>
  <c r="I358" i="32"/>
  <c r="H358" i="32"/>
  <c r="G358" i="32"/>
  <c r="F358" i="32"/>
  <c r="E358" i="32"/>
  <c r="D358" i="32"/>
  <c r="U357" i="32"/>
  <c r="T357" i="32"/>
  <c r="S357" i="32"/>
  <c r="R357" i="32"/>
  <c r="Q357" i="32"/>
  <c r="P357" i="32"/>
  <c r="O357" i="32"/>
  <c r="N357" i="32"/>
  <c r="M357" i="32"/>
  <c r="L357" i="32"/>
  <c r="K357" i="32"/>
  <c r="J357" i="32"/>
  <c r="I357" i="32"/>
  <c r="H357" i="32"/>
  <c r="G357" i="32"/>
  <c r="F357" i="32"/>
  <c r="E357" i="32"/>
  <c r="D357" i="32"/>
  <c r="U355" i="32"/>
  <c r="T355" i="32"/>
  <c r="S355" i="32"/>
  <c r="R355" i="32"/>
  <c r="Q355" i="32"/>
  <c r="P355" i="32"/>
  <c r="O355" i="32"/>
  <c r="N355" i="32"/>
  <c r="M355" i="32"/>
  <c r="L355" i="32"/>
  <c r="K355" i="32"/>
  <c r="J355" i="32"/>
  <c r="I355" i="32"/>
  <c r="H355" i="32"/>
  <c r="G355" i="32"/>
  <c r="F355" i="32"/>
  <c r="E355" i="32"/>
  <c r="D355" i="32"/>
  <c r="U354" i="32"/>
  <c r="T354" i="32"/>
  <c r="S354" i="32"/>
  <c r="R354" i="32"/>
  <c r="Q354" i="32"/>
  <c r="P354" i="32"/>
  <c r="O354" i="32"/>
  <c r="N354" i="32"/>
  <c r="M354" i="32"/>
  <c r="L354" i="32"/>
  <c r="K354" i="32"/>
  <c r="J354" i="32"/>
  <c r="I354" i="32"/>
  <c r="H354" i="32"/>
  <c r="G354" i="32"/>
  <c r="F354" i="32"/>
  <c r="E354" i="32"/>
  <c r="D354" i="32"/>
  <c r="U351" i="32"/>
  <c r="T351" i="32"/>
  <c r="S351" i="32"/>
  <c r="R351" i="32"/>
  <c r="Q351" i="32"/>
  <c r="P351" i="32"/>
  <c r="O351" i="32"/>
  <c r="N351" i="32"/>
  <c r="M351" i="32"/>
  <c r="L351" i="32"/>
  <c r="K351" i="32"/>
  <c r="J351" i="32"/>
  <c r="I351" i="32"/>
  <c r="H351" i="32"/>
  <c r="G351" i="32"/>
  <c r="F351" i="32"/>
  <c r="E351" i="32"/>
  <c r="D351" i="32"/>
  <c r="U347" i="32"/>
  <c r="T347" i="32"/>
  <c r="S347" i="32"/>
  <c r="R347" i="32"/>
  <c r="Q347" i="32"/>
  <c r="P347" i="32"/>
  <c r="O347" i="32"/>
  <c r="N347" i="32"/>
  <c r="M347" i="32"/>
  <c r="L347" i="32"/>
  <c r="K347" i="32"/>
  <c r="J347" i="32"/>
  <c r="I347" i="32"/>
  <c r="H347" i="32"/>
  <c r="G347" i="32"/>
  <c r="F347" i="32"/>
  <c r="E347" i="32"/>
  <c r="D347" i="32"/>
  <c r="U346" i="32"/>
  <c r="T346" i="32"/>
  <c r="S346" i="32"/>
  <c r="R346" i="32"/>
  <c r="Q346" i="32"/>
  <c r="P346" i="32"/>
  <c r="O346" i="32"/>
  <c r="N346" i="32"/>
  <c r="M346" i="32"/>
  <c r="L346" i="32"/>
  <c r="K346" i="32"/>
  <c r="J346" i="32"/>
  <c r="I346" i="32"/>
  <c r="H346" i="32"/>
  <c r="G346" i="32"/>
  <c r="F346" i="32"/>
  <c r="E346" i="32"/>
  <c r="D346" i="32"/>
  <c r="U345" i="32"/>
  <c r="T345" i="32"/>
  <c r="S345" i="32"/>
  <c r="R345" i="32"/>
  <c r="Q345" i="32"/>
  <c r="P345" i="32"/>
  <c r="O345" i="32"/>
  <c r="N345" i="32"/>
  <c r="M345" i="32"/>
  <c r="L345" i="32"/>
  <c r="K345" i="32"/>
  <c r="J345" i="32"/>
  <c r="I345" i="32"/>
  <c r="H345" i="32"/>
  <c r="G345" i="32"/>
  <c r="F345" i="32"/>
  <c r="E345" i="32"/>
  <c r="D345" i="32"/>
  <c r="U342" i="32"/>
  <c r="T342" i="32"/>
  <c r="S342" i="32"/>
  <c r="R342" i="32"/>
  <c r="Q342" i="32"/>
  <c r="P342" i="32"/>
  <c r="O342" i="32"/>
  <c r="N342" i="32"/>
  <c r="M342" i="32"/>
  <c r="L342" i="32"/>
  <c r="K342" i="32"/>
  <c r="J342" i="32"/>
  <c r="I342" i="32"/>
  <c r="H342" i="32"/>
  <c r="G342" i="32"/>
  <c r="F342" i="32"/>
  <c r="E342" i="32"/>
  <c r="D342" i="32"/>
  <c r="U341" i="32"/>
  <c r="T341" i="32"/>
  <c r="S341" i="32"/>
  <c r="R341" i="32"/>
  <c r="Q341" i="32"/>
  <c r="P341" i="32"/>
  <c r="O341" i="32"/>
  <c r="N341" i="32"/>
  <c r="M341" i="32"/>
  <c r="L341" i="32"/>
  <c r="K341" i="32"/>
  <c r="J341" i="32"/>
  <c r="I341" i="32"/>
  <c r="H341" i="32"/>
  <c r="G341" i="32"/>
  <c r="F341" i="32"/>
  <c r="E341" i="32"/>
  <c r="D341" i="32"/>
  <c r="U340" i="32"/>
  <c r="T340" i="32"/>
  <c r="S340" i="32"/>
  <c r="R340" i="32"/>
  <c r="Q340" i="32"/>
  <c r="P340" i="32"/>
  <c r="O340" i="32"/>
  <c r="N340" i="32"/>
  <c r="M340" i="32"/>
  <c r="L340" i="32"/>
  <c r="K340" i="32"/>
  <c r="J340" i="32"/>
  <c r="I340" i="32"/>
  <c r="H340" i="32"/>
  <c r="G340" i="32"/>
  <c r="F340" i="32"/>
  <c r="E340" i="32"/>
  <c r="D340" i="32"/>
  <c r="U339" i="32"/>
  <c r="T339" i="32"/>
  <c r="S339" i="32"/>
  <c r="R339" i="32"/>
  <c r="Q339" i="32"/>
  <c r="P339" i="32"/>
  <c r="O339" i="32"/>
  <c r="N339" i="32"/>
  <c r="M339" i="32"/>
  <c r="L339" i="32"/>
  <c r="K339" i="32"/>
  <c r="J339" i="32"/>
  <c r="I339" i="32"/>
  <c r="H339" i="32"/>
  <c r="G339" i="32"/>
  <c r="F339" i="32"/>
  <c r="E339" i="32"/>
  <c r="D339" i="32"/>
  <c r="U338" i="32"/>
  <c r="T338" i="32"/>
  <c r="S338" i="32"/>
  <c r="R338" i="32"/>
  <c r="Q338" i="32"/>
  <c r="P338" i="32"/>
  <c r="O338" i="32"/>
  <c r="N338" i="32"/>
  <c r="M338" i="32"/>
  <c r="L338" i="32"/>
  <c r="K338" i="32"/>
  <c r="J338" i="32"/>
  <c r="I338" i="32"/>
  <c r="H338" i="32"/>
  <c r="G338" i="32"/>
  <c r="F338" i="32"/>
  <c r="E338" i="32"/>
  <c r="D338" i="32"/>
  <c r="R26" i="27"/>
  <c r="Q26" i="27"/>
  <c r="P26" i="27"/>
  <c r="R25" i="27"/>
  <c r="Q25" i="27"/>
  <c r="P25" i="27"/>
  <c r="R24" i="27"/>
  <c r="Q24" i="27"/>
  <c r="P24" i="27"/>
  <c r="R21" i="27"/>
  <c r="Q21" i="27"/>
  <c r="P21" i="27"/>
  <c r="R18" i="27"/>
  <c r="Q18" i="27"/>
  <c r="P18" i="27"/>
  <c r="R14" i="27"/>
  <c r="Q14" i="27"/>
  <c r="P14" i="27"/>
  <c r="R13" i="27"/>
  <c r="Q13" i="27"/>
  <c r="P13" i="27"/>
  <c r="R12" i="27"/>
  <c r="Q12" i="27"/>
  <c r="P12" i="27"/>
  <c r="R9" i="27"/>
  <c r="Q9" i="27"/>
  <c r="P9" i="27"/>
  <c r="R8" i="27"/>
  <c r="Q8" i="27"/>
  <c r="P8" i="27"/>
  <c r="R7" i="27"/>
  <c r="Q7" i="27"/>
  <c r="P7" i="27"/>
  <c r="R5" i="27"/>
  <c r="Q5" i="27"/>
  <c r="P5" i="27"/>
  <c r="U196" i="41"/>
  <c r="T196" i="41"/>
  <c r="S196" i="41"/>
  <c r="R196" i="41"/>
  <c r="Q196" i="41"/>
  <c r="P196" i="41"/>
  <c r="O196" i="41"/>
  <c r="N196" i="41"/>
  <c r="M196" i="41"/>
  <c r="L196" i="41"/>
  <c r="K196" i="41"/>
  <c r="J196" i="41"/>
  <c r="I196" i="41"/>
  <c r="H196" i="41"/>
  <c r="G196" i="41"/>
  <c r="F196" i="41"/>
  <c r="E196" i="41"/>
  <c r="D196" i="41"/>
  <c r="U195" i="41"/>
  <c r="T195" i="41"/>
  <c r="S195" i="41"/>
  <c r="R195" i="41"/>
  <c r="Q195" i="41"/>
  <c r="P195" i="41"/>
  <c r="O195" i="41"/>
  <c r="N195" i="41"/>
  <c r="M195" i="41"/>
  <c r="L195" i="41"/>
  <c r="K195" i="41"/>
  <c r="J195" i="41"/>
  <c r="I195" i="41"/>
  <c r="H195" i="41"/>
  <c r="G195" i="41"/>
  <c r="F195" i="41"/>
  <c r="E195" i="41"/>
  <c r="D195" i="41"/>
  <c r="U194" i="41"/>
  <c r="T194" i="41"/>
  <c r="S194" i="41"/>
  <c r="R194" i="41"/>
  <c r="Q194" i="41"/>
  <c r="P194" i="41"/>
  <c r="O194" i="41"/>
  <c r="N194" i="41"/>
  <c r="M194" i="41"/>
  <c r="L194" i="41"/>
  <c r="K194" i="41"/>
  <c r="J194" i="41"/>
  <c r="I194" i="41"/>
  <c r="H194" i="41"/>
  <c r="G194" i="41"/>
  <c r="F194" i="41"/>
  <c r="E194" i="41"/>
  <c r="D194" i="41"/>
  <c r="U191" i="41"/>
  <c r="T191" i="41"/>
  <c r="S191" i="41"/>
  <c r="R191" i="41"/>
  <c r="Q191" i="41"/>
  <c r="P191" i="41"/>
  <c r="O191" i="41"/>
  <c r="N191" i="41"/>
  <c r="M191" i="41"/>
  <c r="L191" i="41"/>
  <c r="K191" i="41"/>
  <c r="J191" i="41"/>
  <c r="I191" i="41"/>
  <c r="H191" i="41"/>
  <c r="G191" i="41"/>
  <c r="F191" i="41"/>
  <c r="E191" i="41"/>
  <c r="D191" i="41"/>
  <c r="U190" i="41"/>
  <c r="T190" i="41"/>
  <c r="S190" i="41"/>
  <c r="R190" i="41"/>
  <c r="Q190" i="41"/>
  <c r="P190" i="41"/>
  <c r="O190" i="41"/>
  <c r="N190" i="41"/>
  <c r="M190" i="41"/>
  <c r="L190" i="41"/>
  <c r="K190" i="41"/>
  <c r="J190" i="41"/>
  <c r="I190" i="41"/>
  <c r="H190" i="41"/>
  <c r="G190" i="41"/>
  <c r="F190" i="41"/>
  <c r="E190" i="41"/>
  <c r="D190" i="41"/>
  <c r="U189" i="41"/>
  <c r="T189" i="41"/>
  <c r="S189" i="41"/>
  <c r="R189" i="41"/>
  <c r="Q189" i="41"/>
  <c r="P189" i="41"/>
  <c r="O189" i="41"/>
  <c r="N189" i="41"/>
  <c r="M189" i="41"/>
  <c r="L189" i="41"/>
  <c r="K189" i="41"/>
  <c r="J189" i="41"/>
  <c r="I189" i="41"/>
  <c r="H189" i="41"/>
  <c r="G189" i="41"/>
  <c r="F189" i="41"/>
  <c r="E189" i="41"/>
  <c r="D189" i="41"/>
  <c r="U188" i="41"/>
  <c r="T188" i="41"/>
  <c r="S188" i="41"/>
  <c r="R188" i="41"/>
  <c r="Q188" i="41"/>
  <c r="P188" i="41"/>
  <c r="O188" i="41"/>
  <c r="N188" i="41"/>
  <c r="M188" i="41"/>
  <c r="L188" i="41"/>
  <c r="K188" i="41"/>
  <c r="J188" i="41"/>
  <c r="I188" i="41"/>
  <c r="H188" i="41"/>
  <c r="G188" i="41"/>
  <c r="F188" i="41"/>
  <c r="E188" i="41"/>
  <c r="D188" i="41"/>
  <c r="U185" i="41"/>
  <c r="T185" i="41"/>
  <c r="S185" i="41"/>
  <c r="R185" i="41"/>
  <c r="Q185" i="41"/>
  <c r="P185" i="41"/>
  <c r="O185" i="41"/>
  <c r="N185" i="41"/>
  <c r="M185" i="41"/>
  <c r="L185" i="41"/>
  <c r="K185" i="41"/>
  <c r="J185" i="41"/>
  <c r="I185" i="41"/>
  <c r="H185" i="41"/>
  <c r="G185" i="41"/>
  <c r="F185" i="41"/>
  <c r="E185" i="41"/>
  <c r="D185" i="41"/>
  <c r="U184" i="41"/>
  <c r="T184" i="41"/>
  <c r="S184" i="41"/>
  <c r="R184" i="41"/>
  <c r="Q184" i="41"/>
  <c r="P184" i="41"/>
  <c r="O184" i="41"/>
  <c r="N184" i="41"/>
  <c r="M184" i="41"/>
  <c r="L184" i="41"/>
  <c r="K184" i="41"/>
  <c r="J184" i="41"/>
  <c r="I184" i="41"/>
  <c r="H184" i="41"/>
  <c r="G184" i="41"/>
  <c r="F184" i="41"/>
  <c r="E184" i="41"/>
  <c r="D184" i="41"/>
  <c r="U183" i="41"/>
  <c r="T183" i="41"/>
  <c r="S183" i="41"/>
  <c r="R183" i="41"/>
  <c r="Q183" i="41"/>
  <c r="P183" i="41"/>
  <c r="O183" i="41"/>
  <c r="N183" i="41"/>
  <c r="M183" i="41"/>
  <c r="L183" i="41"/>
  <c r="K183" i="41"/>
  <c r="J183" i="41"/>
  <c r="I183" i="41"/>
  <c r="H183" i="41"/>
  <c r="G183" i="41"/>
  <c r="F183" i="41"/>
  <c r="E183" i="41"/>
  <c r="D183" i="41"/>
  <c r="U182" i="41"/>
  <c r="T182" i="41"/>
  <c r="S182" i="41"/>
  <c r="R182" i="41"/>
  <c r="Q182" i="41"/>
  <c r="P182" i="41"/>
  <c r="O182" i="41"/>
  <c r="N182" i="41"/>
  <c r="M182" i="41"/>
  <c r="L182" i="41"/>
  <c r="K182" i="41"/>
  <c r="J182" i="41"/>
  <c r="I182" i="41"/>
  <c r="H182" i="41"/>
  <c r="G182" i="41"/>
  <c r="F182" i="41"/>
  <c r="E182" i="41"/>
  <c r="D182" i="41"/>
  <c r="U181" i="41"/>
  <c r="T181" i="41"/>
  <c r="S181" i="41"/>
  <c r="R181" i="41"/>
  <c r="Q181" i="41"/>
  <c r="P181" i="41"/>
  <c r="O181" i="41"/>
  <c r="N181" i="41"/>
  <c r="M181" i="41"/>
  <c r="L181" i="41"/>
  <c r="K181" i="41"/>
  <c r="J181" i="41"/>
  <c r="I181" i="41"/>
  <c r="H181" i="41"/>
  <c r="G181" i="41"/>
  <c r="F181" i="41"/>
  <c r="E181" i="41"/>
  <c r="D181" i="41"/>
  <c r="U180" i="41"/>
  <c r="T180" i="41"/>
  <c r="S180" i="41"/>
  <c r="R180" i="41"/>
  <c r="Q180" i="41"/>
  <c r="P180" i="41"/>
  <c r="O180" i="41"/>
  <c r="N180" i="41"/>
  <c r="M180" i="41"/>
  <c r="L180" i="41"/>
  <c r="K180" i="41"/>
  <c r="J180" i="41"/>
  <c r="I180" i="41"/>
  <c r="H180" i="41"/>
  <c r="G180" i="41"/>
  <c r="F180" i="41"/>
  <c r="E180" i="41"/>
  <c r="D180" i="41"/>
  <c r="I21" i="28"/>
  <c r="H21" i="28"/>
  <c r="G21" i="28"/>
  <c r="I20" i="28"/>
  <c r="H20" i="28"/>
  <c r="G20" i="28"/>
  <c r="I19" i="28"/>
  <c r="H19" i="28"/>
  <c r="G19" i="28"/>
  <c r="I16" i="28"/>
  <c r="H16" i="28"/>
  <c r="G16" i="28"/>
  <c r="I15" i="28"/>
  <c r="H15" i="28"/>
  <c r="G15" i="28"/>
  <c r="I14" i="28"/>
  <c r="H14" i="28"/>
  <c r="G14" i="28"/>
  <c r="I13" i="28"/>
  <c r="H13" i="28"/>
  <c r="G13" i="28"/>
  <c r="I10" i="28"/>
  <c r="I9" i="28" s="1"/>
  <c r="H10" i="28"/>
  <c r="G10" i="28"/>
  <c r="H9" i="28"/>
  <c r="G9" i="28"/>
  <c r="I8" i="28"/>
  <c r="H8" i="28"/>
  <c r="G8" i="28"/>
  <c r="I7" i="28"/>
  <c r="H7" i="28"/>
  <c r="G7" i="28"/>
  <c r="I6" i="28"/>
  <c r="H6" i="28"/>
  <c r="G6" i="28"/>
  <c r="I5" i="28"/>
  <c r="H5" i="28"/>
  <c r="G5" i="28"/>
  <c r="U215" i="32"/>
  <c r="T215" i="32"/>
  <c r="S215" i="32"/>
  <c r="R215" i="32"/>
  <c r="Q215" i="32"/>
  <c r="P215" i="32"/>
  <c r="O215" i="32"/>
  <c r="N215" i="32"/>
  <c r="M215" i="32"/>
  <c r="L215" i="32"/>
  <c r="K215" i="32"/>
  <c r="J215" i="32"/>
  <c r="I215" i="32"/>
  <c r="H215" i="32"/>
  <c r="G215" i="32"/>
  <c r="F215" i="32"/>
  <c r="E215" i="32"/>
  <c r="D215" i="32"/>
  <c r="U214" i="32"/>
  <c r="T214" i="32"/>
  <c r="S214" i="32"/>
  <c r="R214" i="32"/>
  <c r="Q214" i="32"/>
  <c r="P214" i="32"/>
  <c r="O214" i="32"/>
  <c r="N214" i="32"/>
  <c r="M214" i="32"/>
  <c r="L214" i="32"/>
  <c r="K214" i="32"/>
  <c r="J214" i="32"/>
  <c r="I214" i="32"/>
  <c r="H214" i="32"/>
  <c r="G214" i="32"/>
  <c r="F214" i="32"/>
  <c r="E214" i="32"/>
  <c r="D214" i="32"/>
  <c r="U213" i="32"/>
  <c r="T213" i="32"/>
  <c r="S213" i="32"/>
  <c r="R213" i="32"/>
  <c r="Q213" i="32"/>
  <c r="P213" i="32"/>
  <c r="O213" i="32"/>
  <c r="N213" i="32"/>
  <c r="M213" i="32"/>
  <c r="L213" i="32"/>
  <c r="K213" i="32"/>
  <c r="J213" i="32"/>
  <c r="I213" i="32"/>
  <c r="H213" i="32"/>
  <c r="G213" i="32"/>
  <c r="F213" i="32"/>
  <c r="E213" i="32"/>
  <c r="D213" i="32"/>
  <c r="U211" i="32"/>
  <c r="T211" i="32"/>
  <c r="S211" i="32"/>
  <c r="R211" i="32"/>
  <c r="Q211" i="32"/>
  <c r="P211" i="32"/>
  <c r="O211" i="32"/>
  <c r="N211" i="32"/>
  <c r="M211" i="32"/>
  <c r="L211" i="32"/>
  <c r="K211" i="32"/>
  <c r="J211" i="32"/>
  <c r="I211" i="32"/>
  <c r="H211" i="32"/>
  <c r="G211" i="32"/>
  <c r="F211" i="32"/>
  <c r="E211" i="32"/>
  <c r="D211" i="32"/>
  <c r="U210" i="32"/>
  <c r="T210" i="32"/>
  <c r="S210" i="32"/>
  <c r="R210" i="32"/>
  <c r="Q210" i="32"/>
  <c r="P210" i="32"/>
  <c r="O210" i="32"/>
  <c r="N210" i="32"/>
  <c r="M210" i="32"/>
  <c r="L210" i="32"/>
  <c r="K210" i="32"/>
  <c r="J210" i="32"/>
  <c r="I210" i="32"/>
  <c r="H210" i="32"/>
  <c r="G210" i="32"/>
  <c r="F210" i="32"/>
  <c r="E210" i="32"/>
  <c r="D210" i="32"/>
  <c r="U207" i="32"/>
  <c r="T207" i="32"/>
  <c r="S207" i="32"/>
  <c r="R207" i="32"/>
  <c r="Q207" i="32"/>
  <c r="P207" i="32"/>
  <c r="O207" i="32"/>
  <c r="N207" i="32"/>
  <c r="M207" i="32"/>
  <c r="L207" i="32"/>
  <c r="K207" i="32"/>
  <c r="J207" i="32"/>
  <c r="I207" i="32"/>
  <c r="H207" i="32"/>
  <c r="G207" i="32"/>
  <c r="F207" i="32"/>
  <c r="E207" i="32"/>
  <c r="D207" i="32"/>
  <c r="U203" i="32"/>
  <c r="T203" i="32"/>
  <c r="S203" i="32"/>
  <c r="R203" i="32"/>
  <c r="Q203" i="32"/>
  <c r="P203" i="32"/>
  <c r="O203" i="32"/>
  <c r="N203" i="32"/>
  <c r="M203" i="32"/>
  <c r="L203" i="32"/>
  <c r="K203" i="32"/>
  <c r="J203" i="32"/>
  <c r="I203" i="32"/>
  <c r="H203" i="32"/>
  <c r="G203" i="32"/>
  <c r="F203" i="32"/>
  <c r="E203" i="32"/>
  <c r="D203" i="32"/>
  <c r="U202" i="32"/>
  <c r="T202" i="32"/>
  <c r="S202" i="32"/>
  <c r="R202" i="32"/>
  <c r="Q202" i="32"/>
  <c r="P202" i="32"/>
  <c r="O202" i="32"/>
  <c r="N202" i="32"/>
  <c r="M202" i="32"/>
  <c r="L202" i="32"/>
  <c r="K202" i="32"/>
  <c r="J202" i="32"/>
  <c r="I202" i="32"/>
  <c r="H202" i="32"/>
  <c r="G202" i="32"/>
  <c r="F202" i="32"/>
  <c r="E202" i="32"/>
  <c r="D202" i="32"/>
  <c r="U201" i="32"/>
  <c r="T201" i="32"/>
  <c r="S201" i="32"/>
  <c r="R201" i="32"/>
  <c r="Q201" i="32"/>
  <c r="P201" i="32"/>
  <c r="O201" i="32"/>
  <c r="N201" i="32"/>
  <c r="M201" i="32"/>
  <c r="L201" i="32"/>
  <c r="K201" i="32"/>
  <c r="J201" i="32"/>
  <c r="I201" i="32"/>
  <c r="H201" i="32"/>
  <c r="G201" i="32"/>
  <c r="F201" i="32"/>
  <c r="E201" i="32"/>
  <c r="D201" i="32"/>
  <c r="U198" i="32"/>
  <c r="T198" i="32"/>
  <c r="S198" i="32"/>
  <c r="R198" i="32"/>
  <c r="Q198" i="32"/>
  <c r="P198" i="32"/>
  <c r="O198" i="32"/>
  <c r="N198" i="32"/>
  <c r="M198" i="32"/>
  <c r="L198" i="32"/>
  <c r="K198" i="32"/>
  <c r="J198" i="32"/>
  <c r="I198" i="32"/>
  <c r="H198" i="32"/>
  <c r="G198" i="32"/>
  <c r="F198" i="32"/>
  <c r="E198" i="32"/>
  <c r="D198" i="32"/>
  <c r="U197" i="32"/>
  <c r="T197" i="32"/>
  <c r="S197" i="32"/>
  <c r="R197" i="32"/>
  <c r="Q197" i="32"/>
  <c r="P197" i="32"/>
  <c r="O197" i="32"/>
  <c r="N197" i="32"/>
  <c r="M197" i="32"/>
  <c r="L197" i="32"/>
  <c r="K197" i="32"/>
  <c r="J197" i="32"/>
  <c r="I197" i="32"/>
  <c r="H197" i="32"/>
  <c r="G197" i="32"/>
  <c r="F197" i="32"/>
  <c r="E197" i="32"/>
  <c r="D197" i="32"/>
  <c r="U196" i="32"/>
  <c r="T196" i="32"/>
  <c r="S196" i="32"/>
  <c r="R196" i="32"/>
  <c r="Q196" i="32"/>
  <c r="P196" i="32"/>
  <c r="O196" i="32"/>
  <c r="N196" i="32"/>
  <c r="M196" i="32"/>
  <c r="L196" i="32"/>
  <c r="K196" i="32"/>
  <c r="J196" i="32"/>
  <c r="I196" i="32"/>
  <c r="H196" i="32"/>
  <c r="G196" i="32"/>
  <c r="F196" i="32"/>
  <c r="E196" i="32"/>
  <c r="D196" i="32"/>
  <c r="U195" i="32"/>
  <c r="T195" i="32"/>
  <c r="S195" i="32"/>
  <c r="R195" i="32"/>
  <c r="Q195" i="32"/>
  <c r="P195" i="32"/>
  <c r="O195" i="32"/>
  <c r="N195" i="32"/>
  <c r="M195" i="32"/>
  <c r="L195" i="32"/>
  <c r="K195" i="32"/>
  <c r="J195" i="32"/>
  <c r="I195" i="32"/>
  <c r="H195" i="32"/>
  <c r="G195" i="32"/>
  <c r="F195" i="32"/>
  <c r="E195" i="32"/>
  <c r="D195" i="32"/>
  <c r="U194" i="32"/>
  <c r="T194" i="32"/>
  <c r="S194" i="32"/>
  <c r="R194" i="32"/>
  <c r="Q194" i="32"/>
  <c r="P194" i="32"/>
  <c r="O194" i="32"/>
  <c r="N194" i="32"/>
  <c r="M194" i="32"/>
  <c r="L194" i="32"/>
  <c r="K194" i="32"/>
  <c r="J194" i="32"/>
  <c r="I194" i="32"/>
  <c r="H194" i="32"/>
  <c r="G194" i="32"/>
  <c r="F194" i="32"/>
  <c r="E194" i="32"/>
  <c r="D194" i="32"/>
  <c r="I26" i="27"/>
  <c r="H26" i="27"/>
  <c r="G26" i="27"/>
  <c r="I25" i="27"/>
  <c r="H25" i="27"/>
  <c r="G25" i="27"/>
  <c r="I24" i="27"/>
  <c r="H24" i="27"/>
  <c r="G24" i="27"/>
  <c r="I21" i="27"/>
  <c r="H21" i="27"/>
  <c r="G21" i="27"/>
  <c r="I18" i="27"/>
  <c r="H18" i="27"/>
  <c r="G18" i="27"/>
  <c r="I14" i="27"/>
  <c r="H14" i="27"/>
  <c r="G14" i="27"/>
  <c r="I13" i="27"/>
  <c r="H13" i="27"/>
  <c r="G13" i="27"/>
  <c r="I12" i="27"/>
  <c r="H12" i="27"/>
  <c r="G12" i="27"/>
  <c r="I9" i="27"/>
  <c r="H9" i="27"/>
  <c r="G9" i="27"/>
  <c r="I8" i="27"/>
  <c r="H8" i="27"/>
  <c r="G8" i="27"/>
  <c r="I7" i="27"/>
  <c r="H7" i="27"/>
  <c r="G7" i="27"/>
  <c r="I5" i="27"/>
  <c r="H5" i="27"/>
  <c r="G5" i="27"/>
  <c r="D35" i="7"/>
  <c r="D36" i="7"/>
  <c r="C35" i="7"/>
  <c r="H5" i="37" l="1"/>
  <c r="I5" i="37" s="1"/>
  <c r="AM22" i="38"/>
  <c r="AF22" i="38"/>
  <c r="Y22" i="38"/>
  <c r="R22" i="38"/>
  <c r="K22" i="38"/>
  <c r="AM17" i="38"/>
  <c r="AF17" i="38"/>
  <c r="Y17" i="38"/>
  <c r="R17" i="38"/>
  <c r="K17" i="38"/>
  <c r="AM11" i="38"/>
  <c r="AF11" i="38"/>
  <c r="Y11" i="38"/>
  <c r="R11" i="38"/>
  <c r="K11" i="38"/>
  <c r="D22" i="38"/>
  <c r="D17" i="38"/>
  <c r="D11" i="38"/>
  <c r="E23" i="38"/>
  <c r="AT5" i="38"/>
  <c r="N3" i="1" s="1"/>
  <c r="AT6" i="38"/>
  <c r="N4" i="1" s="1"/>
  <c r="AM18" i="38"/>
  <c r="AM12" i="38"/>
  <c r="AF18" i="38"/>
  <c r="AF12" i="38"/>
  <c r="Y18" i="38"/>
  <c r="Y12" i="38"/>
  <c r="R18" i="38"/>
  <c r="R12" i="38"/>
  <c r="K18" i="38"/>
  <c r="K12" i="38"/>
  <c r="D18" i="38"/>
  <c r="D12" i="38"/>
  <c r="AT7" i="38"/>
  <c r="N5" i="1" s="1"/>
  <c r="AT8" i="38"/>
  <c r="N6" i="1" s="1"/>
  <c r="AT9" i="38"/>
  <c r="N7" i="1" s="1"/>
  <c r="AT10" i="38"/>
  <c r="N8" i="1" s="1"/>
  <c r="N10" i="1"/>
  <c r="AT13" i="38"/>
  <c r="N11" i="1" s="1"/>
  <c r="AT14" i="38"/>
  <c r="N12" i="1" s="1"/>
  <c r="AT15" i="38"/>
  <c r="N13" i="1" s="1"/>
  <c r="AT16" i="38"/>
  <c r="N14" i="1" s="1"/>
  <c r="N16" i="1"/>
  <c r="AT19" i="38"/>
  <c r="N17" i="1" s="1"/>
  <c r="AT20" i="38"/>
  <c r="N18" i="1" s="1"/>
  <c r="AT21" i="38"/>
  <c r="N19" i="1" s="1"/>
  <c r="AT5" i="37"/>
  <c r="D3" i="1" s="1"/>
  <c r="K27" i="37"/>
  <c r="AM10" i="37"/>
  <c r="AF10" i="37"/>
  <c r="Y10" i="37"/>
  <c r="R10" i="37"/>
  <c r="K10" i="37"/>
  <c r="AM15" i="37"/>
  <c r="AF15" i="37"/>
  <c r="Y15" i="37"/>
  <c r="R15" i="37"/>
  <c r="K15" i="37"/>
  <c r="AM27" i="37"/>
  <c r="AF27" i="37"/>
  <c r="Y27" i="37"/>
  <c r="R27" i="37"/>
  <c r="D10" i="37"/>
  <c r="D15" i="37"/>
  <c r="D27" i="37"/>
  <c r="K28" i="37" l="1"/>
  <c r="D23" i="38"/>
  <c r="D28" i="37"/>
  <c r="Y23" i="38"/>
  <c r="AF23" i="38"/>
  <c r="AM23" i="38"/>
  <c r="R23" i="38"/>
  <c r="AT11" i="38"/>
  <c r="N9" i="1" s="1"/>
  <c r="K23" i="38"/>
  <c r="AT22" i="38"/>
  <c r="N20" i="1" s="1"/>
  <c r="AT17" i="38"/>
  <c r="N15" i="1" s="1"/>
  <c r="AM28" i="37"/>
  <c r="R28" i="37"/>
  <c r="AF28" i="37"/>
  <c r="Y28" i="37"/>
  <c r="AT23" i="38" l="1"/>
  <c r="N26" i="1" s="1"/>
  <c r="AT27" i="37" l="1"/>
  <c r="D25" i="1" s="1"/>
  <c r="AT28" i="37"/>
  <c r="D26" i="1" s="1"/>
  <c r="AT21" i="37"/>
  <c r="D19" i="1" s="1"/>
  <c r="AT22" i="37"/>
  <c r="D20" i="1" s="1"/>
  <c r="AT18" i="37"/>
  <c r="D16" i="1" s="1"/>
  <c r="AT6" i="37"/>
  <c r="D4" i="1" s="1"/>
  <c r="AT7" i="37"/>
  <c r="D5" i="1" s="1"/>
  <c r="AT8" i="37"/>
  <c r="D6" i="1" s="1"/>
  <c r="AT9" i="37"/>
  <c r="D7" i="1" s="1"/>
  <c r="AT10" i="37"/>
  <c r="D8" i="1" s="1"/>
  <c r="AT11" i="37"/>
  <c r="D9" i="1" s="1"/>
  <c r="AT12" i="37"/>
  <c r="D10" i="1" s="1"/>
  <c r="AT13" i="37"/>
  <c r="D11" i="1" s="1"/>
  <c r="AT14" i="37"/>
  <c r="D12" i="1" s="1"/>
  <c r="AT15" i="37"/>
  <c r="D13" i="1" s="1"/>
  <c r="AT16" i="37"/>
  <c r="D14" i="1" s="1"/>
  <c r="AT19" i="37"/>
  <c r="D17" i="1" s="1"/>
  <c r="AT20" i="37"/>
  <c r="D18" i="1" s="1"/>
  <c r="AT23" i="37"/>
  <c r="D21" i="1" s="1"/>
  <c r="AT24" i="37"/>
  <c r="D22" i="1" s="1"/>
  <c r="AT25" i="37"/>
  <c r="D23" i="1" s="1"/>
  <c r="AT26" i="37"/>
  <c r="D24" i="1" s="1"/>
  <c r="AU5" i="37"/>
  <c r="AC6" i="37"/>
  <c r="AD6" i="37" s="1"/>
  <c r="H22" i="37"/>
  <c r="T21" i="1"/>
  <c r="AC19" i="37" l="1"/>
  <c r="AD19" i="37" s="1"/>
  <c r="I22" i="37"/>
  <c r="J22" i="37" s="1"/>
  <c r="AJ22" i="37"/>
  <c r="AK22" i="37" s="1"/>
  <c r="AL22" i="37" s="1"/>
  <c r="AJ6" i="37"/>
  <c r="AQ22" i="37"/>
  <c r="AR22" i="37" s="1"/>
  <c r="AQ19" i="37"/>
  <c r="AQ6" i="37"/>
  <c r="AR6" i="37" s="1"/>
  <c r="AC22" i="37"/>
  <c r="AD22" i="37" s="1"/>
  <c r="V6" i="37"/>
  <c r="V22" i="37"/>
  <c r="O22" i="37"/>
  <c r="P22" i="37" s="1"/>
  <c r="Q22" i="37" s="1"/>
  <c r="O6" i="37"/>
  <c r="H19" i="37"/>
  <c r="I19" i="37" s="1"/>
  <c r="AS6" i="37" l="1"/>
  <c r="J19" i="37"/>
  <c r="AK6" i="37"/>
  <c r="AL6" i="37" s="1"/>
  <c r="AJ19" i="37"/>
  <c r="AS22" i="37"/>
  <c r="AR19" i="37"/>
  <c r="AS19" i="37" s="1"/>
  <c r="W6" i="37"/>
  <c r="X6" i="37" s="1"/>
  <c r="W22" i="37"/>
  <c r="X22" i="37" s="1"/>
  <c r="V19" i="37"/>
  <c r="O19" i="37"/>
  <c r="P6" i="37"/>
  <c r="Q6" i="37" s="1"/>
  <c r="AK19" i="37" l="1"/>
  <c r="AL19" i="37" s="1"/>
  <c r="W19" i="37"/>
  <c r="X19" i="37" s="1"/>
  <c r="P19" i="37"/>
  <c r="Q19" i="37" s="1"/>
  <c r="D29" i="4" l="1"/>
  <c r="E29" i="4"/>
  <c r="F29" i="4"/>
  <c r="G29" i="4"/>
  <c r="D30" i="4"/>
  <c r="E30" i="4"/>
  <c r="F30" i="4"/>
  <c r="G30" i="4"/>
  <c r="D31" i="4"/>
  <c r="E31" i="4"/>
  <c r="F31" i="4"/>
  <c r="G31" i="4"/>
  <c r="C30" i="4"/>
  <c r="C31" i="4"/>
  <c r="C29" i="4"/>
  <c r="H6" i="4"/>
  <c r="H7" i="4"/>
  <c r="H9" i="4"/>
  <c r="H10" i="4"/>
  <c r="H11" i="4"/>
  <c r="H13" i="4"/>
  <c r="H14" i="4"/>
  <c r="H15" i="4"/>
  <c r="H17" i="4"/>
  <c r="H18" i="4"/>
  <c r="H19" i="4"/>
  <c r="H21" i="4"/>
  <c r="H22" i="4"/>
  <c r="H23" i="4"/>
  <c r="H25" i="4"/>
  <c r="H26" i="4"/>
  <c r="H27" i="4"/>
  <c r="H5" i="4"/>
  <c r="H29" i="4" l="1"/>
  <c r="H31" i="4"/>
  <c r="H30" i="4"/>
  <c r="D10" i="8"/>
  <c r="C10" i="8"/>
  <c r="D29" i="8"/>
  <c r="D8" i="8"/>
  <c r="D19" i="7"/>
  <c r="D25" i="7" s="1"/>
  <c r="D37" i="7" s="1"/>
  <c r="AU22" i="38"/>
  <c r="AU20" i="38"/>
  <c r="AU21" i="38"/>
  <c r="AU19" i="38"/>
  <c r="AU14" i="38"/>
  <c r="AU15" i="38"/>
  <c r="AU16" i="38"/>
  <c r="AU13" i="38"/>
  <c r="AU6" i="38"/>
  <c r="AU7" i="38"/>
  <c r="AU8" i="38"/>
  <c r="AU9" i="38"/>
  <c r="AU10" i="38"/>
  <c r="AU5" i="38"/>
  <c r="AU25" i="37"/>
  <c r="AU26" i="37"/>
  <c r="AU24" i="37"/>
  <c r="AU22" i="37"/>
  <c r="AU21" i="37"/>
  <c r="AU19" i="37"/>
  <c r="AU18" i="37"/>
  <c r="AU13" i="37"/>
  <c r="AU14" i="37"/>
  <c r="AU12" i="37"/>
  <c r="AU6" i="37"/>
  <c r="AU7" i="37"/>
  <c r="AU8" i="37"/>
  <c r="AU9" i="37"/>
  <c r="V389" i="41"/>
  <c r="S438" i="41" s="1"/>
  <c r="V383" i="41"/>
  <c r="S432" i="41" s="1"/>
  <c r="V340" i="41"/>
  <c r="P438" i="41" s="1"/>
  <c r="V334" i="41"/>
  <c r="P432" i="41" s="1"/>
  <c r="V291" i="41"/>
  <c r="M438" i="41" s="1"/>
  <c r="V285" i="41"/>
  <c r="M432" i="41" s="1"/>
  <c r="V242" i="41"/>
  <c r="J438" i="41" s="1"/>
  <c r="V236" i="41"/>
  <c r="J432" i="41" s="1"/>
  <c r="V187" i="41"/>
  <c r="G432" i="41" s="1"/>
  <c r="V193" i="41"/>
  <c r="G438" i="41" s="1"/>
  <c r="V139" i="41"/>
  <c r="D432" i="41" s="1"/>
  <c r="V145" i="41"/>
  <c r="D438" i="41" s="1"/>
  <c r="D17" i="8" l="1"/>
  <c r="AU15" i="37"/>
  <c r="D388" i="41"/>
  <c r="U197" i="41"/>
  <c r="G246" i="41"/>
  <c r="H246" i="41"/>
  <c r="N290" i="41"/>
  <c r="O344" i="41"/>
  <c r="E333" i="41"/>
  <c r="Q344" i="41"/>
  <c r="M333" i="41"/>
  <c r="W196" i="41"/>
  <c r="H441" i="41" s="1"/>
  <c r="X184" i="41"/>
  <c r="I429" i="41" s="1"/>
  <c r="P197" i="41"/>
  <c r="K246" i="41"/>
  <c r="M388" i="41"/>
  <c r="W180" i="41"/>
  <c r="H425" i="41" s="1"/>
  <c r="H197" i="41"/>
  <c r="T197" i="41"/>
  <c r="T344" i="41"/>
  <c r="Q388" i="41"/>
  <c r="Q393" i="41"/>
  <c r="U333" i="41"/>
  <c r="O339" i="41"/>
  <c r="I344" i="41"/>
  <c r="J197" i="41"/>
  <c r="V432" i="41"/>
  <c r="J192" i="41"/>
  <c r="V328" i="41"/>
  <c r="P426" i="41" s="1"/>
  <c r="V438" i="41"/>
  <c r="W279" i="41"/>
  <c r="N426" i="41" s="1"/>
  <c r="X234" i="41"/>
  <c r="L430" i="41" s="1"/>
  <c r="W381" i="41"/>
  <c r="T430" i="41" s="1"/>
  <c r="P246" i="41"/>
  <c r="W191" i="41"/>
  <c r="H436" i="41" s="1"/>
  <c r="K339" i="41"/>
  <c r="H382" i="41"/>
  <c r="X133" i="41"/>
  <c r="F426" i="41" s="1"/>
  <c r="X134" i="41"/>
  <c r="F427" i="41" s="1"/>
  <c r="V183" i="41"/>
  <c r="G428" i="41" s="1"/>
  <c r="Q186" i="41"/>
  <c r="Q197" i="41"/>
  <c r="X146" i="41"/>
  <c r="F439" i="41" s="1"/>
  <c r="V327" i="41"/>
  <c r="P425" i="41" s="1"/>
  <c r="W148" i="41"/>
  <c r="E441" i="41" s="1"/>
  <c r="W141" i="41"/>
  <c r="E434" i="41" s="1"/>
  <c r="W136" i="41"/>
  <c r="E429" i="41" s="1"/>
  <c r="W137" i="41"/>
  <c r="E430" i="41" s="1"/>
  <c r="V245" i="41"/>
  <c r="J441" i="41" s="1"/>
  <c r="O192" i="41"/>
  <c r="V191" i="41"/>
  <c r="G436" i="41" s="1"/>
  <c r="M235" i="41"/>
  <c r="X185" i="41"/>
  <c r="I430" i="41" s="1"/>
  <c r="S235" i="41"/>
  <c r="S241" i="41"/>
  <c r="Q241" i="41"/>
  <c r="S246" i="41"/>
  <c r="V343" i="41"/>
  <c r="P441" i="41" s="1"/>
  <c r="R344" i="41"/>
  <c r="H344" i="41"/>
  <c r="W188" i="41"/>
  <c r="H433" i="41" s="1"/>
  <c r="V188" i="41"/>
  <c r="G433" i="41" s="1"/>
  <c r="X191" i="41"/>
  <c r="I436" i="41" s="1"/>
  <c r="V194" i="41"/>
  <c r="G439" i="41" s="1"/>
  <c r="H235" i="41"/>
  <c r="F241" i="41"/>
  <c r="H284" i="41"/>
  <c r="P284" i="41"/>
  <c r="W288" i="41"/>
  <c r="N435" i="41" s="1"/>
  <c r="N295" i="41"/>
  <c r="I333" i="41"/>
  <c r="O333" i="41"/>
  <c r="W329" i="41"/>
  <c r="Q427" i="41" s="1"/>
  <c r="V332" i="41"/>
  <c r="P430" i="41" s="1"/>
  <c r="M339" i="41"/>
  <c r="U339" i="41"/>
  <c r="E344" i="41"/>
  <c r="X343" i="41"/>
  <c r="R441" i="41" s="1"/>
  <c r="K382" i="41"/>
  <c r="I382" i="41"/>
  <c r="G382" i="41"/>
  <c r="K388" i="41"/>
  <c r="G393" i="41"/>
  <c r="E393" i="41"/>
  <c r="K393" i="41"/>
  <c r="W182" i="41"/>
  <c r="H427" i="41" s="1"/>
  <c r="W194" i="41"/>
  <c r="H439" i="41" s="1"/>
  <c r="G295" i="41"/>
  <c r="O295" i="41"/>
  <c r="V376" i="41"/>
  <c r="S425" i="41" s="1"/>
  <c r="L382" i="41"/>
  <c r="W378" i="41"/>
  <c r="T427" i="41" s="1"/>
  <c r="P382" i="41"/>
  <c r="X379" i="41"/>
  <c r="U428" i="41" s="1"/>
  <c r="W379" i="41"/>
  <c r="T428" i="41" s="1"/>
  <c r="V380" i="41"/>
  <c r="S429" i="41" s="1"/>
  <c r="W384" i="41"/>
  <c r="T433" i="41" s="1"/>
  <c r="X385" i="41"/>
  <c r="U434" i="41" s="1"/>
  <c r="V386" i="41"/>
  <c r="S435" i="41" s="1"/>
  <c r="L388" i="41"/>
  <c r="X391" i="41"/>
  <c r="U440" i="41" s="1"/>
  <c r="N393" i="41"/>
  <c r="D393" i="41"/>
  <c r="L393" i="41"/>
  <c r="V132" i="41"/>
  <c r="D425" i="41" s="1"/>
  <c r="V141" i="41"/>
  <c r="D434" i="41" s="1"/>
  <c r="P186" i="41"/>
  <c r="X182" i="41"/>
  <c r="I427" i="41" s="1"/>
  <c r="X188" i="41"/>
  <c r="I433" i="41" s="1"/>
  <c r="V189" i="41"/>
  <c r="G434" i="41" s="1"/>
  <c r="R192" i="41"/>
  <c r="X194" i="41"/>
  <c r="I439" i="41" s="1"/>
  <c r="L197" i="41"/>
  <c r="V239" i="41"/>
  <c r="J435" i="41" s="1"/>
  <c r="X293" i="41"/>
  <c r="O440" i="41" s="1"/>
  <c r="I388" i="41"/>
  <c r="I393" i="41"/>
  <c r="V135" i="41"/>
  <c r="D428" i="41" s="1"/>
  <c r="V147" i="41"/>
  <c r="D440" i="41" s="1"/>
  <c r="X142" i="41"/>
  <c r="F435" i="41" s="1"/>
  <c r="W133" i="41"/>
  <c r="E426" i="41" s="1"/>
  <c r="V136" i="41"/>
  <c r="D429" i="41" s="1"/>
  <c r="V148" i="41"/>
  <c r="D441" i="41" s="1"/>
  <c r="K186" i="41"/>
  <c r="S186" i="41"/>
  <c r="V182" i="41"/>
  <c r="G427" i="41" s="1"/>
  <c r="O186" i="41"/>
  <c r="W183" i="41"/>
  <c r="H428" i="41" s="1"/>
  <c r="U186" i="41"/>
  <c r="W184" i="41"/>
  <c r="H429" i="41" s="1"/>
  <c r="G192" i="41"/>
  <c r="M192" i="41"/>
  <c r="U192" i="41"/>
  <c r="S192" i="41"/>
  <c r="I192" i="41"/>
  <c r="G197" i="41"/>
  <c r="O197" i="41"/>
  <c r="E197" i="41"/>
  <c r="M197" i="41"/>
  <c r="U235" i="41"/>
  <c r="K235" i="41"/>
  <c r="I235" i="41"/>
  <c r="O241" i="41"/>
  <c r="E241" i="41"/>
  <c r="M241" i="41"/>
  <c r="U241" i="41"/>
  <c r="K241" i="41"/>
  <c r="I246" i="41"/>
  <c r="Q246" i="41"/>
  <c r="E246" i="41"/>
  <c r="M246" i="41"/>
  <c r="U246" i="41"/>
  <c r="I284" i="41"/>
  <c r="Q284" i="41"/>
  <c r="D290" i="41"/>
  <c r="L290" i="41"/>
  <c r="T290" i="41"/>
  <c r="L333" i="41"/>
  <c r="R333" i="41"/>
  <c r="P333" i="41"/>
  <c r="V331" i="41"/>
  <c r="P429" i="41" s="1"/>
  <c r="L339" i="41"/>
  <c r="T339" i="41"/>
  <c r="F344" i="41"/>
  <c r="N344" i="41"/>
  <c r="L344" i="41"/>
  <c r="W132" i="41"/>
  <c r="E425" i="41" s="1"/>
  <c r="X137" i="41"/>
  <c r="F430" i="41" s="1"/>
  <c r="V140" i="41"/>
  <c r="D433" i="41" s="1"/>
  <c r="V180" i="41"/>
  <c r="G425" i="41" s="1"/>
  <c r="X183" i="41"/>
  <c r="I428" i="41" s="1"/>
  <c r="V184" i="41"/>
  <c r="G429" i="41" s="1"/>
  <c r="V196" i="41"/>
  <c r="G441" i="41" s="1"/>
  <c r="X281" i="41"/>
  <c r="O428" i="41" s="1"/>
  <c r="X294" i="41"/>
  <c r="O441" i="41" s="1"/>
  <c r="W328" i="41"/>
  <c r="Q426" i="41" s="1"/>
  <c r="V330" i="41"/>
  <c r="P428" i="41" s="1"/>
  <c r="V336" i="41"/>
  <c r="P434" i="41" s="1"/>
  <c r="W337" i="41"/>
  <c r="Q435" i="41" s="1"/>
  <c r="V337" i="41"/>
  <c r="P435" i="41" s="1"/>
  <c r="V342" i="41"/>
  <c r="P440" i="41" s="1"/>
  <c r="O235" i="41"/>
  <c r="W278" i="41"/>
  <c r="N425" i="41" s="1"/>
  <c r="K295" i="41"/>
  <c r="S295" i="41"/>
  <c r="V335" i="41"/>
  <c r="P433" i="41" s="1"/>
  <c r="J344" i="41"/>
  <c r="V133" i="41"/>
  <c r="D426" i="41" s="1"/>
  <c r="X135" i="41"/>
  <c r="F428" i="41" s="1"/>
  <c r="W143" i="41"/>
  <c r="E436" i="41" s="1"/>
  <c r="V142" i="41"/>
  <c r="D435" i="41" s="1"/>
  <c r="X147" i="41"/>
  <c r="F440" i="41" s="1"/>
  <c r="X143" i="41"/>
  <c r="F436" i="41" s="1"/>
  <c r="W142" i="41"/>
  <c r="E435" i="41" s="1"/>
  <c r="V181" i="41"/>
  <c r="G426" i="41" s="1"/>
  <c r="V185" i="41"/>
  <c r="G430" i="41" s="1"/>
  <c r="X190" i="41"/>
  <c r="I435" i="41" s="1"/>
  <c r="X282" i="41"/>
  <c r="O429" i="41" s="1"/>
  <c r="V283" i="41"/>
  <c r="M430" i="41" s="1"/>
  <c r="O290" i="41"/>
  <c r="M290" i="41"/>
  <c r="U290" i="41"/>
  <c r="V134" i="41"/>
  <c r="D427" i="41" s="1"/>
  <c r="X136" i="41"/>
  <c r="F429" i="41" s="1"/>
  <c r="W140" i="41"/>
  <c r="E433" i="41" s="1"/>
  <c r="V146" i="41"/>
  <c r="D439" i="41" s="1"/>
  <c r="X148" i="41"/>
  <c r="F441" i="41" s="1"/>
  <c r="I186" i="41"/>
  <c r="X181" i="41"/>
  <c r="I426" i="41" s="1"/>
  <c r="E192" i="41"/>
  <c r="W189" i="41"/>
  <c r="H434" i="41" s="1"/>
  <c r="K192" i="41"/>
  <c r="W190" i="41"/>
  <c r="H435" i="41" s="1"/>
  <c r="W134" i="41"/>
  <c r="E427" i="41" s="1"/>
  <c r="V137" i="41"/>
  <c r="D430" i="41" s="1"/>
  <c r="X140" i="41"/>
  <c r="F433" i="41" s="1"/>
  <c r="W146" i="41"/>
  <c r="E439" i="41" s="1"/>
  <c r="X132" i="41"/>
  <c r="F425" i="41" s="1"/>
  <c r="W135" i="41"/>
  <c r="E428" i="41" s="1"/>
  <c r="V143" i="41"/>
  <c r="D436" i="41" s="1"/>
  <c r="X141" i="41"/>
  <c r="F434" i="41" s="1"/>
  <c r="W147" i="41"/>
  <c r="E440" i="41" s="1"/>
  <c r="W181" i="41"/>
  <c r="H426" i="41" s="1"/>
  <c r="M186" i="41"/>
  <c r="W185" i="41"/>
  <c r="H430" i="41" s="1"/>
  <c r="X189" i="41"/>
  <c r="I434" i="41" s="1"/>
  <c r="V190" i="41"/>
  <c r="G435" i="41" s="1"/>
  <c r="X195" i="41"/>
  <c r="I440" i="41" s="1"/>
  <c r="I197" i="41"/>
  <c r="K197" i="41"/>
  <c r="V230" i="41"/>
  <c r="J426" i="41" s="1"/>
  <c r="X231" i="41"/>
  <c r="L427" i="41" s="1"/>
  <c r="X233" i="41"/>
  <c r="L429" i="41" s="1"/>
  <c r="W234" i="41"/>
  <c r="K430" i="41" s="1"/>
  <c r="P241" i="41"/>
  <c r="D241" i="41"/>
  <c r="J246" i="41"/>
  <c r="V278" i="41"/>
  <c r="M425" i="41" s="1"/>
  <c r="W281" i="41"/>
  <c r="N428" i="41" s="1"/>
  <c r="V288" i="41"/>
  <c r="M435" i="41" s="1"/>
  <c r="W293" i="41"/>
  <c r="N440" i="41" s="1"/>
  <c r="D186" i="41"/>
  <c r="E186" i="41"/>
  <c r="X230" i="41"/>
  <c r="L426" i="41" s="1"/>
  <c r="V231" i="41"/>
  <c r="J427" i="41" s="1"/>
  <c r="L241" i="41"/>
  <c r="T241" i="41"/>
  <c r="X240" i="41"/>
  <c r="L436" i="41" s="1"/>
  <c r="V243" i="41"/>
  <c r="J439" i="41" s="1"/>
  <c r="L246" i="41"/>
  <c r="T246" i="41"/>
  <c r="F284" i="41"/>
  <c r="N284" i="41"/>
  <c r="V282" i="41"/>
  <c r="M429" i="41" s="1"/>
  <c r="J290" i="41"/>
  <c r="R290" i="41"/>
  <c r="I295" i="41"/>
  <c r="Q295" i="41"/>
  <c r="V294" i="41"/>
  <c r="M441" i="41" s="1"/>
  <c r="X386" i="41"/>
  <c r="U435" i="41" s="1"/>
  <c r="X376" i="41"/>
  <c r="U425" i="41" s="1"/>
  <c r="W376" i="41"/>
  <c r="T425" i="41" s="1"/>
  <c r="V377" i="41"/>
  <c r="S426" i="41" s="1"/>
  <c r="X377" i="41"/>
  <c r="U426" i="41" s="1"/>
  <c r="J382" i="41"/>
  <c r="R382" i="41"/>
  <c r="X380" i="41"/>
  <c r="U429" i="41" s="1"/>
  <c r="W380" i="41"/>
  <c r="T429" i="41" s="1"/>
  <c r="V381" i="41"/>
  <c r="S430" i="41" s="1"/>
  <c r="X381" i="41"/>
  <c r="U430" i="41" s="1"/>
  <c r="J388" i="41"/>
  <c r="R388" i="41"/>
  <c r="W385" i="41"/>
  <c r="T434" i="41" s="1"/>
  <c r="P388" i="41"/>
  <c r="V387" i="41"/>
  <c r="S436" i="41" s="1"/>
  <c r="X387" i="41"/>
  <c r="U436" i="41" s="1"/>
  <c r="V390" i="41"/>
  <c r="S439" i="41" s="1"/>
  <c r="R393" i="41"/>
  <c r="H393" i="41"/>
  <c r="W392" i="41"/>
  <c r="T441" i="41" s="1"/>
  <c r="Q192" i="41"/>
  <c r="V195" i="41"/>
  <c r="G440" i="41" s="1"/>
  <c r="F235" i="41"/>
  <c r="W230" i="41"/>
  <c r="K426" i="41" s="1"/>
  <c r="W232" i="41"/>
  <c r="K428" i="41" s="1"/>
  <c r="V234" i="41"/>
  <c r="J430" i="41" s="1"/>
  <c r="J241" i="41"/>
  <c r="W238" i="41"/>
  <c r="K434" i="41" s="1"/>
  <c r="X239" i="41"/>
  <c r="L435" i="41" s="1"/>
  <c r="W244" i="41"/>
  <c r="K440" i="41" s="1"/>
  <c r="X245" i="41"/>
  <c r="L441" i="41" s="1"/>
  <c r="L284" i="41"/>
  <c r="P290" i="41"/>
  <c r="F186" i="41"/>
  <c r="N186" i="41"/>
  <c r="L186" i="41"/>
  <c r="J186" i="41"/>
  <c r="H186" i="41"/>
  <c r="H192" i="41"/>
  <c r="P192" i="41"/>
  <c r="D192" i="41"/>
  <c r="L192" i="41"/>
  <c r="R197" i="41"/>
  <c r="F197" i="41"/>
  <c r="N197" i="41"/>
  <c r="X196" i="41"/>
  <c r="I441" i="41" s="1"/>
  <c r="X180" i="41"/>
  <c r="I425" i="41" s="1"/>
  <c r="G284" i="41"/>
  <c r="O284" i="41"/>
  <c r="V279" i="41"/>
  <c r="M426" i="41" s="1"/>
  <c r="W282" i="41"/>
  <c r="N429" i="41" s="1"/>
  <c r="K290" i="41"/>
  <c r="S290" i="41"/>
  <c r="X287" i="41"/>
  <c r="O434" i="41" s="1"/>
  <c r="X288" i="41"/>
  <c r="O435" i="41" s="1"/>
  <c r="J295" i="41"/>
  <c r="R295" i="41"/>
  <c r="W294" i="41"/>
  <c r="N441" i="41" s="1"/>
  <c r="X342" i="41"/>
  <c r="R440" i="41" s="1"/>
  <c r="H333" i="41"/>
  <c r="V341" i="41"/>
  <c r="P439" i="41" s="1"/>
  <c r="F295" i="41"/>
  <c r="X279" i="41"/>
  <c r="O426" i="41" s="1"/>
  <c r="W286" i="41"/>
  <c r="N433" i="41" s="1"/>
  <c r="X289" i="41"/>
  <c r="O436" i="41" s="1"/>
  <c r="E290" i="41"/>
  <c r="D295" i="41"/>
  <c r="L295" i="41"/>
  <c r="T295" i="41"/>
  <c r="X384" i="41"/>
  <c r="U433" i="41" s="1"/>
  <c r="G186" i="41"/>
  <c r="W280" i="41"/>
  <c r="N427" i="41" s="1"/>
  <c r="V280" i="41"/>
  <c r="M427" i="41" s="1"/>
  <c r="X283" i="41"/>
  <c r="O430" i="41" s="1"/>
  <c r="W283" i="41"/>
  <c r="N430" i="41" s="1"/>
  <c r="X286" i="41"/>
  <c r="O433" i="41" s="1"/>
  <c r="V287" i="41"/>
  <c r="M434" i="41" s="1"/>
  <c r="V289" i="41"/>
  <c r="M436" i="41" s="1"/>
  <c r="F290" i="41"/>
  <c r="E295" i="41"/>
  <c r="M295" i="41"/>
  <c r="U295" i="41"/>
  <c r="W327" i="41"/>
  <c r="Q425" i="41" s="1"/>
  <c r="S333" i="41"/>
  <c r="X328" i="41"/>
  <c r="R426" i="41" s="1"/>
  <c r="Q333" i="41"/>
  <c r="V329" i="41"/>
  <c r="P427" i="41" s="1"/>
  <c r="W331" i="41"/>
  <c r="Q429" i="41" s="1"/>
  <c r="X332" i="41"/>
  <c r="R430" i="41" s="1"/>
  <c r="X335" i="41"/>
  <c r="R433" i="41" s="1"/>
  <c r="E339" i="41"/>
  <c r="S339" i="41"/>
  <c r="X338" i="41"/>
  <c r="R436" i="41" s="1"/>
  <c r="Q339" i="41"/>
  <c r="G344" i="41"/>
  <c r="W342" i="41"/>
  <c r="Q440" i="41" s="1"/>
  <c r="M344" i="41"/>
  <c r="U344" i="41"/>
  <c r="W343" i="41"/>
  <c r="Q441" i="41" s="1"/>
  <c r="S344" i="41"/>
  <c r="V392" i="41"/>
  <c r="S441" i="41" s="1"/>
  <c r="W195" i="41"/>
  <c r="H440" i="41" s="1"/>
  <c r="W229" i="41"/>
  <c r="K425" i="41" s="1"/>
  <c r="V229" i="41"/>
  <c r="J425" i="41" s="1"/>
  <c r="W231" i="41"/>
  <c r="K427" i="41" s="1"/>
  <c r="X232" i="41"/>
  <c r="L428" i="41" s="1"/>
  <c r="W233" i="41"/>
  <c r="K429" i="41" s="1"/>
  <c r="V233" i="41"/>
  <c r="J429" i="41" s="1"/>
  <c r="V238" i="41"/>
  <c r="J434" i="41" s="1"/>
  <c r="X238" i="41"/>
  <c r="L434" i="41" s="1"/>
  <c r="W239" i="41"/>
  <c r="K435" i="41" s="1"/>
  <c r="X244" i="41"/>
  <c r="L440" i="41" s="1"/>
  <c r="K284" i="41"/>
  <c r="S284" i="41"/>
  <c r="X280" i="41"/>
  <c r="O427" i="41" s="1"/>
  <c r="V281" i="41"/>
  <c r="M428" i="41" s="1"/>
  <c r="V286" i="41"/>
  <c r="M433" i="41" s="1"/>
  <c r="W287" i="41"/>
  <c r="N434" i="41" s="1"/>
  <c r="W289" i="41"/>
  <c r="N436" i="41" s="1"/>
  <c r="X292" i="41"/>
  <c r="O439" i="41" s="1"/>
  <c r="V293" i="41"/>
  <c r="M440" i="41" s="1"/>
  <c r="X330" i="41"/>
  <c r="R428" i="41" s="1"/>
  <c r="W335" i="41"/>
  <c r="Q433" i="41" s="1"/>
  <c r="X336" i="41"/>
  <c r="R434" i="41" s="1"/>
  <c r="X392" i="41"/>
  <c r="U441" i="41" s="1"/>
  <c r="S197" i="41"/>
  <c r="N235" i="41"/>
  <c r="J235" i="41"/>
  <c r="V232" i="41"/>
  <c r="J428" i="41" s="1"/>
  <c r="X237" i="41"/>
  <c r="L433" i="41" s="1"/>
  <c r="N241" i="41"/>
  <c r="R246" i="41"/>
  <c r="N246" i="41"/>
  <c r="T284" i="41"/>
  <c r="H290" i="41"/>
  <c r="T186" i="41"/>
  <c r="R186" i="41"/>
  <c r="F192" i="41"/>
  <c r="N192" i="41"/>
  <c r="T192" i="41"/>
  <c r="D197" i="41"/>
  <c r="E284" i="41"/>
  <c r="M284" i="41"/>
  <c r="U284" i="41"/>
  <c r="J284" i="41"/>
  <c r="R284" i="41"/>
  <c r="I290" i="41"/>
  <c r="Q290" i="41"/>
  <c r="H295" i="41"/>
  <c r="P295" i="41"/>
  <c r="K333" i="41"/>
  <c r="F333" i="41"/>
  <c r="N333" i="41"/>
  <c r="T333" i="41"/>
  <c r="J333" i="41"/>
  <c r="X329" i="41"/>
  <c r="R427" i="41" s="1"/>
  <c r="W330" i="41"/>
  <c r="Q428" i="41" s="1"/>
  <c r="X331" i="41"/>
  <c r="R429" i="41" s="1"/>
  <c r="W332" i="41"/>
  <c r="Q430" i="41" s="1"/>
  <c r="J339" i="41"/>
  <c r="R339" i="41"/>
  <c r="P339" i="41"/>
  <c r="X337" i="41"/>
  <c r="R435" i="41" s="1"/>
  <c r="D339" i="41"/>
  <c r="X341" i="41"/>
  <c r="R439" i="41" s="1"/>
  <c r="P344" i="41"/>
  <c r="E382" i="41"/>
  <c r="M382" i="41"/>
  <c r="X378" i="41"/>
  <c r="U427" i="41" s="1"/>
  <c r="Q382" i="41"/>
  <c r="V379" i="41"/>
  <c r="S428" i="41" s="1"/>
  <c r="O382" i="41"/>
  <c r="O388" i="41"/>
  <c r="E388" i="41"/>
  <c r="V391" i="41"/>
  <c r="S440" i="41" s="1"/>
  <c r="O393" i="41"/>
  <c r="M393" i="41"/>
  <c r="F382" i="41"/>
  <c r="V384" i="41"/>
  <c r="S433" i="41" s="1"/>
  <c r="W386" i="41"/>
  <c r="T435" i="41" s="1"/>
  <c r="H388" i="41"/>
  <c r="J393" i="41"/>
  <c r="W391" i="41"/>
  <c r="T440" i="41" s="1"/>
  <c r="F393" i="41"/>
  <c r="V378" i="41"/>
  <c r="S427" i="41" s="1"/>
  <c r="N382" i="41"/>
  <c r="W387" i="41"/>
  <c r="T436" i="41" s="1"/>
  <c r="X390" i="41"/>
  <c r="U439" i="41" s="1"/>
  <c r="F388" i="41"/>
  <c r="N388" i="41"/>
  <c r="V385" i="41"/>
  <c r="S434" i="41" s="1"/>
  <c r="G388" i="41"/>
  <c r="W390" i="41"/>
  <c r="T439" i="41" s="1"/>
  <c r="P393" i="41"/>
  <c r="D382" i="41"/>
  <c r="W377" i="41"/>
  <c r="T426" i="41" s="1"/>
  <c r="H339" i="41"/>
  <c r="V338" i="41"/>
  <c r="P436" i="41" s="1"/>
  <c r="D344" i="41"/>
  <c r="X327" i="41"/>
  <c r="R425" i="41" s="1"/>
  <c r="I339" i="41"/>
  <c r="W338" i="41"/>
  <c r="Q436" i="41" s="1"/>
  <c r="G333" i="41"/>
  <c r="K344" i="41"/>
  <c r="W336" i="41"/>
  <c r="Q434" i="41" s="1"/>
  <c r="F339" i="41"/>
  <c r="N339" i="41"/>
  <c r="G339" i="41"/>
  <c r="W341" i="41"/>
  <c r="Q439" i="41" s="1"/>
  <c r="D333" i="41"/>
  <c r="X278" i="41"/>
  <c r="O425" i="41" s="1"/>
  <c r="V292" i="41"/>
  <c r="M439" i="41" s="1"/>
  <c r="G290" i="41"/>
  <c r="W292" i="41"/>
  <c r="N439" i="41" s="1"/>
  <c r="D284" i="41"/>
  <c r="G241" i="41"/>
  <c r="R241" i="41"/>
  <c r="D246" i="41"/>
  <c r="P235" i="41"/>
  <c r="V240" i="41"/>
  <c r="J436" i="41" s="1"/>
  <c r="V244" i="41"/>
  <c r="J440" i="41" s="1"/>
  <c r="F246" i="41"/>
  <c r="R235" i="41"/>
  <c r="T235" i="41"/>
  <c r="Q235" i="41"/>
  <c r="W240" i="41"/>
  <c r="K436" i="41" s="1"/>
  <c r="E235" i="41"/>
  <c r="H241" i="41"/>
  <c r="X243" i="41"/>
  <c r="L439" i="41" s="1"/>
  <c r="W245" i="41"/>
  <c r="K441" i="41" s="1"/>
  <c r="X229" i="41"/>
  <c r="L425" i="41" s="1"/>
  <c r="O246" i="41"/>
  <c r="W243" i="41"/>
  <c r="K439" i="41" s="1"/>
  <c r="D235" i="41"/>
  <c r="L235" i="41"/>
  <c r="I241" i="41"/>
  <c r="V237" i="41"/>
  <c r="J433" i="41" s="1"/>
  <c r="G235" i="41"/>
  <c r="W237" i="41"/>
  <c r="K433" i="41" s="1"/>
  <c r="J149" i="41"/>
  <c r="R149" i="41"/>
  <c r="O149" i="41"/>
  <c r="K138" i="41"/>
  <c r="S138" i="41"/>
  <c r="G144" i="41"/>
  <c r="O144" i="41"/>
  <c r="J144" i="41"/>
  <c r="E144" i="41"/>
  <c r="M144" i="41"/>
  <c r="U144" i="41"/>
  <c r="G149" i="41"/>
  <c r="M19" i="41"/>
  <c r="P90" i="41"/>
  <c r="F101" i="41"/>
  <c r="N101" i="41"/>
  <c r="V101" i="41"/>
  <c r="G138" i="41"/>
  <c r="O138" i="41"/>
  <c r="G101" i="41"/>
  <c r="O101" i="41"/>
  <c r="W101" i="41"/>
  <c r="R144" i="41"/>
  <c r="F149" i="41"/>
  <c r="N149" i="41"/>
  <c r="S96" i="41"/>
  <c r="T19" i="41"/>
  <c r="K64" i="41"/>
  <c r="S64" i="41"/>
  <c r="H90" i="41"/>
  <c r="X90" i="41"/>
  <c r="S101" i="41"/>
  <c r="I138" i="41"/>
  <c r="Q138" i="41"/>
  <c r="D138" i="41"/>
  <c r="L138" i="41"/>
  <c r="I144" i="41"/>
  <c r="Q144" i="41"/>
  <c r="H144" i="41"/>
  <c r="J138" i="41"/>
  <c r="R138" i="41"/>
  <c r="D149" i="41"/>
  <c r="L149" i="41"/>
  <c r="T149" i="41"/>
  <c r="K96" i="41"/>
  <c r="P144" i="41"/>
  <c r="D50" i="41"/>
  <c r="L50" i="41"/>
  <c r="T50" i="41"/>
  <c r="D90" i="41"/>
  <c r="L90" i="41"/>
  <c r="T90" i="41"/>
  <c r="J101" i="41"/>
  <c r="R101" i="41"/>
  <c r="K144" i="41"/>
  <c r="S144" i="41"/>
  <c r="E149" i="41"/>
  <c r="M149" i="41"/>
  <c r="U149" i="41"/>
  <c r="K149" i="41"/>
  <c r="S149" i="41"/>
  <c r="G96" i="41"/>
  <c r="O96" i="41"/>
  <c r="W96" i="41"/>
  <c r="K101" i="41"/>
  <c r="T138" i="41"/>
  <c r="D144" i="41"/>
  <c r="L144" i="41"/>
  <c r="T144" i="41"/>
  <c r="I149" i="41"/>
  <c r="Q149" i="41"/>
  <c r="H96" i="41"/>
  <c r="P96" i="41"/>
  <c r="X96" i="41"/>
  <c r="E138" i="41"/>
  <c r="M138" i="41"/>
  <c r="U138" i="41"/>
  <c r="H138" i="41"/>
  <c r="P138" i="41"/>
  <c r="F24" i="41"/>
  <c r="J96" i="41"/>
  <c r="R96" i="41"/>
  <c r="F138" i="41"/>
  <c r="N138" i="41"/>
  <c r="F144" i="41"/>
  <c r="N144" i="41"/>
  <c r="H149" i="41"/>
  <c r="P149" i="41"/>
  <c r="N19" i="41"/>
  <c r="G45" i="41"/>
  <c r="D64" i="41"/>
  <c r="L64" i="41"/>
  <c r="T64" i="41"/>
  <c r="K90" i="41"/>
  <c r="S90" i="41"/>
  <c r="I101" i="41"/>
  <c r="Q101" i="41"/>
  <c r="D19" i="41"/>
  <c r="E24" i="41"/>
  <c r="G13" i="41"/>
  <c r="J24" i="41"/>
  <c r="H75" i="41"/>
  <c r="P75" i="41"/>
  <c r="X75" i="41"/>
  <c r="F90" i="41"/>
  <c r="N90" i="41"/>
  <c r="V90" i="41"/>
  <c r="E96" i="41"/>
  <c r="M96" i="41"/>
  <c r="U96" i="41"/>
  <c r="D101" i="41"/>
  <c r="L101" i="41"/>
  <c r="T101" i="41"/>
  <c r="O19" i="41"/>
  <c r="F75" i="41"/>
  <c r="N75" i="41"/>
  <c r="V75" i="41"/>
  <c r="G90" i="41"/>
  <c r="O90" i="41"/>
  <c r="W90" i="41"/>
  <c r="J90" i="41"/>
  <c r="R90" i="41"/>
  <c r="E90" i="41"/>
  <c r="M90" i="41"/>
  <c r="U90" i="41"/>
  <c r="F96" i="41"/>
  <c r="N96" i="41"/>
  <c r="V96" i="41"/>
  <c r="I96" i="41"/>
  <c r="Q96" i="41"/>
  <c r="D96" i="41"/>
  <c r="L96" i="41"/>
  <c r="T96" i="41"/>
  <c r="E101" i="41"/>
  <c r="M101" i="41"/>
  <c r="U101" i="41"/>
  <c r="H101" i="41"/>
  <c r="P101" i="41"/>
  <c r="X101" i="41"/>
  <c r="E19" i="41"/>
  <c r="G75" i="41"/>
  <c r="O75" i="41"/>
  <c r="W75" i="41"/>
  <c r="M24" i="41"/>
  <c r="D24" i="41"/>
  <c r="J70" i="41"/>
  <c r="R70" i="41"/>
  <c r="I90" i="41"/>
  <c r="Q90" i="41"/>
  <c r="F19" i="41"/>
  <c r="K24" i="41"/>
  <c r="F64" i="41"/>
  <c r="N64" i="41"/>
  <c r="V64" i="41"/>
  <c r="F70" i="41"/>
  <c r="N70" i="41"/>
  <c r="V70" i="41"/>
  <c r="I70" i="41"/>
  <c r="Q70" i="41"/>
  <c r="D70" i="41"/>
  <c r="L70" i="41"/>
  <c r="T70" i="41"/>
  <c r="G70" i="41"/>
  <c r="O70" i="41"/>
  <c r="W70" i="41"/>
  <c r="X45" i="41"/>
  <c r="U70" i="41"/>
  <c r="Q13" i="41"/>
  <c r="H39" i="41"/>
  <c r="P39" i="41"/>
  <c r="X39" i="41"/>
  <c r="G64" i="41"/>
  <c r="O64" i="41"/>
  <c r="W64" i="41"/>
  <c r="I75" i="41"/>
  <c r="Q75" i="41"/>
  <c r="H45" i="41"/>
  <c r="E13" i="41"/>
  <c r="I24" i="41"/>
  <c r="K13" i="41"/>
  <c r="W13" i="41"/>
  <c r="G50" i="41"/>
  <c r="W50" i="41"/>
  <c r="H64" i="41"/>
  <c r="P64" i="41"/>
  <c r="X64" i="41"/>
  <c r="H70" i="41"/>
  <c r="P70" i="41"/>
  <c r="X70" i="41"/>
  <c r="J75" i="41"/>
  <c r="R75" i="41"/>
  <c r="M70" i="41"/>
  <c r="F13" i="41"/>
  <c r="I13" i="41"/>
  <c r="X19" i="41"/>
  <c r="I64" i="41"/>
  <c r="Q64" i="41"/>
  <c r="J64" i="41"/>
  <c r="R64" i="41"/>
  <c r="E64" i="41"/>
  <c r="M64" i="41"/>
  <c r="U64" i="41"/>
  <c r="D13" i="41"/>
  <c r="P45" i="41"/>
  <c r="E70" i="41"/>
  <c r="H13" i="41"/>
  <c r="G19" i="41"/>
  <c r="I19" i="41"/>
  <c r="K19" i="41"/>
  <c r="S19" i="41"/>
  <c r="V24" i="41"/>
  <c r="D75" i="41"/>
  <c r="L75" i="41"/>
  <c r="T75" i="41"/>
  <c r="L19" i="41"/>
  <c r="R19" i="41"/>
  <c r="K70" i="41"/>
  <c r="S70" i="41"/>
  <c r="E75" i="41"/>
  <c r="M75" i="41"/>
  <c r="U75" i="41"/>
  <c r="K75" i="41"/>
  <c r="S75" i="41"/>
  <c r="H19" i="41"/>
  <c r="N24" i="41"/>
  <c r="R39" i="41"/>
  <c r="N13" i="41"/>
  <c r="M13" i="41"/>
  <c r="O24" i="41"/>
  <c r="P19" i="41"/>
  <c r="Q24" i="41"/>
  <c r="S13" i="41"/>
  <c r="U24" i="41"/>
  <c r="W24" i="41"/>
  <c r="I50" i="41"/>
  <c r="Q50" i="41"/>
  <c r="L13" i="41"/>
  <c r="P24" i="41"/>
  <c r="O13" i="41"/>
  <c r="R24" i="41"/>
  <c r="T13" i="41"/>
  <c r="X13" i="41"/>
  <c r="X24" i="41"/>
  <c r="D39" i="41"/>
  <c r="L39" i="41"/>
  <c r="T39" i="41"/>
  <c r="K45" i="41"/>
  <c r="S45" i="41"/>
  <c r="J50" i="41"/>
  <c r="R50" i="41"/>
  <c r="J19" i="41"/>
  <c r="J39" i="41"/>
  <c r="U13" i="41"/>
  <c r="V13" i="41"/>
  <c r="V19" i="41"/>
  <c r="E39" i="41"/>
  <c r="U39" i="41"/>
  <c r="D45" i="41"/>
  <c r="L45" i="41"/>
  <c r="T45" i="41"/>
  <c r="W45" i="41"/>
  <c r="J45" i="41"/>
  <c r="R45" i="41"/>
  <c r="K50" i="41"/>
  <c r="S50" i="41"/>
  <c r="F50" i="41"/>
  <c r="V50" i="41"/>
  <c r="L24" i="41"/>
  <c r="U19" i="41"/>
  <c r="P13" i="41"/>
  <c r="G24" i="41"/>
  <c r="Q19" i="41"/>
  <c r="W19" i="41"/>
  <c r="F39" i="41"/>
  <c r="V39" i="41"/>
  <c r="I39" i="41"/>
  <c r="Q39" i="41"/>
  <c r="E45" i="41"/>
  <c r="U45" i="41"/>
  <c r="T24" i="41"/>
  <c r="R13" i="41"/>
  <c r="H24" i="41"/>
  <c r="J13" i="41"/>
  <c r="S24" i="41"/>
  <c r="G39" i="41"/>
  <c r="W39" i="41"/>
  <c r="K39" i="41"/>
  <c r="S39" i="41"/>
  <c r="F45" i="41"/>
  <c r="V45" i="41"/>
  <c r="I45" i="41"/>
  <c r="Q45" i="41"/>
  <c r="E50" i="41"/>
  <c r="U50" i="41"/>
  <c r="H50" i="41"/>
  <c r="P50" i="41"/>
  <c r="X50" i="41"/>
  <c r="O345" i="41" l="1"/>
  <c r="K247" i="41"/>
  <c r="X333" i="41"/>
  <c r="R431" i="41" s="1"/>
  <c r="R198" i="41"/>
  <c r="P345" i="41"/>
  <c r="L394" i="41"/>
  <c r="S198" i="41"/>
  <c r="T345" i="41"/>
  <c r="Q247" i="41"/>
  <c r="Q394" i="41"/>
  <c r="U345" i="41"/>
  <c r="Q345" i="41"/>
  <c r="W428" i="41"/>
  <c r="M345" i="41"/>
  <c r="V425" i="41"/>
  <c r="L345" i="41"/>
  <c r="K394" i="41"/>
  <c r="S345" i="41"/>
  <c r="U198" i="41"/>
  <c r="U247" i="41"/>
  <c r="H345" i="41"/>
  <c r="U296" i="41"/>
  <c r="M247" i="41"/>
  <c r="T198" i="41"/>
  <c r="O198" i="41"/>
  <c r="I198" i="41"/>
  <c r="S247" i="41"/>
  <c r="G247" i="41"/>
  <c r="J198" i="41"/>
  <c r="I296" i="41"/>
  <c r="H296" i="41"/>
  <c r="X426" i="41"/>
  <c r="W429" i="41"/>
  <c r="H198" i="41"/>
  <c r="V435" i="41"/>
  <c r="E345" i="41"/>
  <c r="I247" i="41"/>
  <c r="I394" i="41"/>
  <c r="M394" i="41"/>
  <c r="X344" i="41"/>
  <c r="R442" i="41" s="1"/>
  <c r="V439" i="41"/>
  <c r="F247" i="41"/>
  <c r="L198" i="41"/>
  <c r="J394" i="41"/>
  <c r="R345" i="41"/>
  <c r="K296" i="41"/>
  <c r="K198" i="41"/>
  <c r="P247" i="41"/>
  <c r="I345" i="41"/>
  <c r="N394" i="41"/>
  <c r="N296" i="41"/>
  <c r="X430" i="41"/>
  <c r="W430" i="41"/>
  <c r="M198" i="41"/>
  <c r="X441" i="41"/>
  <c r="W246" i="41"/>
  <c r="K442" i="41" s="1"/>
  <c r="X425" i="41"/>
  <c r="V426" i="41"/>
  <c r="V440" i="41"/>
  <c r="X439" i="41"/>
  <c r="G198" i="41"/>
  <c r="W284" i="41"/>
  <c r="N431" i="41" s="1"/>
  <c r="V441" i="41"/>
  <c r="V430" i="41"/>
  <c r="P394" i="41"/>
  <c r="V433" i="41"/>
  <c r="Q198" i="41"/>
  <c r="W241" i="41"/>
  <c r="K437" i="41" s="1"/>
  <c r="K345" i="41"/>
  <c r="V428" i="41"/>
  <c r="E296" i="41"/>
  <c r="V427" i="41"/>
  <c r="W436" i="41"/>
  <c r="V344" i="41"/>
  <c r="P442" i="41" s="1"/>
  <c r="V382" i="41"/>
  <c r="S431" i="41" s="1"/>
  <c r="W434" i="41"/>
  <c r="W441" i="41"/>
  <c r="X440" i="41"/>
  <c r="V197" i="41"/>
  <c r="G442" i="41" s="1"/>
  <c r="N198" i="41"/>
  <c r="X429" i="41"/>
  <c r="X428" i="41"/>
  <c r="L247" i="41"/>
  <c r="E247" i="41"/>
  <c r="E394" i="41"/>
  <c r="W333" i="41"/>
  <c r="Q431" i="41" s="1"/>
  <c r="X427" i="41"/>
  <c r="X435" i="41"/>
  <c r="W435" i="41"/>
  <c r="V436" i="41"/>
  <c r="X434" i="41"/>
  <c r="W425" i="41"/>
  <c r="O296" i="41"/>
  <c r="W427" i="41"/>
  <c r="O394" i="41"/>
  <c r="V434" i="41"/>
  <c r="W439" i="41"/>
  <c r="X436" i="41"/>
  <c r="V429" i="41"/>
  <c r="W426" i="41"/>
  <c r="O247" i="41"/>
  <c r="T247" i="41"/>
  <c r="J345" i="41"/>
  <c r="X433" i="41"/>
  <c r="W433" i="41"/>
  <c r="P198" i="41"/>
  <c r="W440" i="41"/>
  <c r="T296" i="41"/>
  <c r="S296" i="41"/>
  <c r="Q296" i="41"/>
  <c r="L296" i="41"/>
  <c r="W344" i="41"/>
  <c r="Q442" i="41" s="1"/>
  <c r="W382" i="41"/>
  <c r="T431" i="41" s="1"/>
  <c r="X382" i="41"/>
  <c r="U431" i="41" s="1"/>
  <c r="F296" i="41"/>
  <c r="X284" i="41"/>
  <c r="O431" i="41" s="1"/>
  <c r="V241" i="41"/>
  <c r="J437" i="41" s="1"/>
  <c r="V290" i="41"/>
  <c r="M437" i="41" s="1"/>
  <c r="W290" i="41"/>
  <c r="N437" i="41" s="1"/>
  <c r="E198" i="41"/>
  <c r="H247" i="41"/>
  <c r="V246" i="41"/>
  <c r="J442" i="41" s="1"/>
  <c r="J247" i="41"/>
  <c r="W393" i="41"/>
  <c r="T442" i="41" s="1"/>
  <c r="R394" i="41"/>
  <c r="R296" i="41"/>
  <c r="R247" i="41"/>
  <c r="J296" i="41"/>
  <c r="M296" i="41"/>
  <c r="W388" i="41"/>
  <c r="T437" i="41" s="1"/>
  <c r="W295" i="41"/>
  <c r="N442" i="41" s="1"/>
  <c r="V192" i="41"/>
  <c r="G437" i="41" s="1"/>
  <c r="P296" i="41"/>
  <c r="W197" i="41"/>
  <c r="H442" i="41" s="1"/>
  <c r="W149" i="41"/>
  <c r="E442" i="41" s="1"/>
  <c r="X138" i="41"/>
  <c r="F431" i="41" s="1"/>
  <c r="W138" i="41"/>
  <c r="E431" i="41" s="1"/>
  <c r="V144" i="41"/>
  <c r="D437" i="41" s="1"/>
  <c r="D198" i="41"/>
  <c r="X241" i="41"/>
  <c r="L437" i="41" s="1"/>
  <c r="V388" i="41"/>
  <c r="S437" i="41" s="1"/>
  <c r="X192" i="41"/>
  <c r="I437" i="41" s="1"/>
  <c r="X197" i="41"/>
  <c r="I442" i="41" s="1"/>
  <c r="W192" i="41"/>
  <c r="H437" i="41" s="1"/>
  <c r="V149" i="41"/>
  <c r="D442" i="41" s="1"/>
  <c r="N247" i="41"/>
  <c r="G296" i="41"/>
  <c r="X290" i="41"/>
  <c r="O437" i="41" s="1"/>
  <c r="N345" i="41"/>
  <c r="X186" i="41"/>
  <c r="I431" i="41" s="1"/>
  <c r="X246" i="41"/>
  <c r="L442" i="41" s="1"/>
  <c r="X388" i="41"/>
  <c r="U437" i="41" s="1"/>
  <c r="X149" i="41"/>
  <c r="F442" i="41" s="1"/>
  <c r="V284" i="41"/>
  <c r="M431" i="41" s="1"/>
  <c r="V295" i="41"/>
  <c r="M442" i="41" s="1"/>
  <c r="X144" i="41"/>
  <c r="F437" i="41" s="1"/>
  <c r="F198" i="41"/>
  <c r="X295" i="41"/>
  <c r="O442" i="41" s="1"/>
  <c r="D296" i="41"/>
  <c r="X393" i="41"/>
  <c r="U442" i="41" s="1"/>
  <c r="V138" i="41"/>
  <c r="D431" i="41" s="1"/>
  <c r="W186" i="41"/>
  <c r="H431" i="41" s="1"/>
  <c r="W144" i="41"/>
  <c r="E437" i="41" s="1"/>
  <c r="H394" i="41"/>
  <c r="V186" i="41"/>
  <c r="G431" i="41" s="1"/>
  <c r="F394" i="41"/>
  <c r="V393" i="41"/>
  <c r="S442" i="41" s="1"/>
  <c r="G394" i="41"/>
  <c r="D394" i="41"/>
  <c r="G345" i="41"/>
  <c r="W339" i="41"/>
  <c r="Q437" i="41" s="1"/>
  <c r="V339" i="41"/>
  <c r="P437" i="41" s="1"/>
  <c r="V333" i="41"/>
  <c r="P431" i="41" s="1"/>
  <c r="X339" i="41"/>
  <c r="R437" i="41" s="1"/>
  <c r="F345" i="41"/>
  <c r="D345" i="41"/>
  <c r="W235" i="41"/>
  <c r="K431" i="41" s="1"/>
  <c r="V235" i="41"/>
  <c r="J431" i="41" s="1"/>
  <c r="X235" i="41"/>
  <c r="L431" i="41" s="1"/>
  <c r="D247" i="41"/>
  <c r="G102" i="41"/>
  <c r="J150" i="41"/>
  <c r="Q76" i="41"/>
  <c r="S102" i="41"/>
  <c r="S150" i="41"/>
  <c r="T102" i="41"/>
  <c r="D150" i="41"/>
  <c r="Q150" i="41"/>
  <c r="X102" i="41"/>
  <c r="M25" i="41"/>
  <c r="J102" i="41"/>
  <c r="H51" i="41"/>
  <c r="J76" i="41"/>
  <c r="D51" i="41"/>
  <c r="M150" i="41"/>
  <c r="O102" i="41"/>
  <c r="U102" i="41"/>
  <c r="O150" i="41"/>
  <c r="K25" i="41"/>
  <c r="F25" i="41"/>
  <c r="L102" i="41"/>
  <c r="P102" i="41"/>
  <c r="R102" i="41"/>
  <c r="H102" i="41"/>
  <c r="U150" i="41"/>
  <c r="L150" i="41"/>
  <c r="K150" i="41"/>
  <c r="G76" i="41"/>
  <c r="I150" i="41"/>
  <c r="N76" i="41"/>
  <c r="L51" i="41"/>
  <c r="D102" i="41"/>
  <c r="F76" i="41"/>
  <c r="V102" i="41"/>
  <c r="Q102" i="41"/>
  <c r="E150" i="41"/>
  <c r="T51" i="41"/>
  <c r="R150" i="41"/>
  <c r="G150" i="41"/>
  <c r="G51" i="41"/>
  <c r="I102" i="41"/>
  <c r="N150" i="41"/>
  <c r="W102" i="41"/>
  <c r="F150" i="41"/>
  <c r="P150" i="41"/>
  <c r="H150" i="41"/>
  <c r="R76" i="41"/>
  <c r="O25" i="41"/>
  <c r="D76" i="41"/>
  <c r="I76" i="41"/>
  <c r="V76" i="41"/>
  <c r="E102" i="41"/>
  <c r="K102" i="41"/>
  <c r="T150" i="41"/>
  <c r="J51" i="41"/>
  <c r="E76" i="41"/>
  <c r="D25" i="41"/>
  <c r="M76" i="41"/>
  <c r="P76" i="41"/>
  <c r="W76" i="41"/>
  <c r="F102" i="41"/>
  <c r="U76" i="41"/>
  <c r="X76" i="41"/>
  <c r="I25" i="41"/>
  <c r="M102" i="41"/>
  <c r="H76" i="41"/>
  <c r="O76" i="41"/>
  <c r="E25" i="41"/>
  <c r="U25" i="41"/>
  <c r="N25" i="41"/>
  <c r="S76" i="41"/>
  <c r="S25" i="41"/>
  <c r="K76" i="41"/>
  <c r="X51" i="41"/>
  <c r="Q51" i="41"/>
  <c r="I51" i="41"/>
  <c r="T76" i="41"/>
  <c r="P51" i="41"/>
  <c r="J25" i="41"/>
  <c r="N102" i="41"/>
  <c r="U51" i="41"/>
  <c r="R25" i="41"/>
  <c r="W51" i="41"/>
  <c r="V25" i="41"/>
  <c r="P25" i="41"/>
  <c r="V51" i="41"/>
  <c r="E51" i="41"/>
  <c r="L76" i="41"/>
  <c r="H25" i="41"/>
  <c r="T25" i="41"/>
  <c r="G25" i="41"/>
  <c r="R51" i="41"/>
  <c r="X25" i="41"/>
  <c r="W25" i="41"/>
  <c r="F51" i="41"/>
  <c r="K51" i="41"/>
  <c r="S51" i="41"/>
  <c r="L25" i="41"/>
  <c r="Q25" i="41"/>
  <c r="X247" i="41" l="1"/>
  <c r="L443" i="41" s="1"/>
  <c r="W296" i="41"/>
  <c r="N443" i="41" s="1"/>
  <c r="X345" i="41"/>
  <c r="R443" i="41" s="1"/>
  <c r="W345" i="41"/>
  <c r="Q443" i="41" s="1"/>
  <c r="X442" i="41"/>
  <c r="V247" i="41"/>
  <c r="J443" i="41" s="1"/>
  <c r="X198" i="41"/>
  <c r="I443" i="41" s="1"/>
  <c r="W431" i="41"/>
  <c r="W198" i="41"/>
  <c r="H443" i="41" s="1"/>
  <c r="W247" i="41"/>
  <c r="K443" i="41" s="1"/>
  <c r="W394" i="41"/>
  <c r="T443" i="41" s="1"/>
  <c r="X431" i="41"/>
  <c r="W442" i="41"/>
  <c r="V431" i="41"/>
  <c r="V198" i="41"/>
  <c r="G443" i="41" s="1"/>
  <c r="V442" i="41"/>
  <c r="W437" i="41"/>
  <c r="V437" i="41"/>
  <c r="X437" i="41"/>
  <c r="X296" i="41"/>
  <c r="O443" i="41" s="1"/>
  <c r="V296" i="41"/>
  <c r="M443" i="41" s="1"/>
  <c r="X394" i="41"/>
  <c r="U443" i="41" s="1"/>
  <c r="X150" i="41"/>
  <c r="F443" i="41" s="1"/>
  <c r="V394" i="41"/>
  <c r="S443" i="41" s="1"/>
  <c r="V150" i="41"/>
  <c r="D443" i="41" s="1"/>
  <c r="W150" i="41"/>
  <c r="E443" i="41" s="1"/>
  <c r="V345" i="41"/>
  <c r="P443" i="41" s="1"/>
  <c r="W443" i="41" l="1"/>
  <c r="X443" i="41"/>
  <c r="V443" i="41"/>
  <c r="G445" i="32"/>
  <c r="J445" i="32"/>
  <c r="M445" i="32"/>
  <c r="P445" i="32"/>
  <c r="S445" i="32"/>
  <c r="V445" i="32"/>
  <c r="N408" i="32" l="1"/>
  <c r="W406" i="32"/>
  <c r="T454" i="32" s="1"/>
  <c r="L408" i="32"/>
  <c r="V405" i="32"/>
  <c r="S453" i="32" s="1"/>
  <c r="V404" i="32"/>
  <c r="S452" i="32" s="1"/>
  <c r="X402" i="32"/>
  <c r="U450" i="32" s="1"/>
  <c r="W402" i="32"/>
  <c r="T450" i="32" s="1"/>
  <c r="V401" i="32"/>
  <c r="S449" i="32" s="1"/>
  <c r="X400" i="32"/>
  <c r="U448" i="32" s="1"/>
  <c r="W400" i="32"/>
  <c r="T448" i="32" s="1"/>
  <c r="V400" i="32"/>
  <c r="S448" i="32" s="1"/>
  <c r="V397" i="32"/>
  <c r="W394" i="32"/>
  <c r="T442" i="32" s="1"/>
  <c r="Q396" i="32"/>
  <c r="N396" i="32"/>
  <c r="M396" i="32"/>
  <c r="I396" i="32"/>
  <c r="W393" i="32"/>
  <c r="T441" i="32" s="1"/>
  <c r="V392" i="32"/>
  <c r="S440" i="32" s="1"/>
  <c r="Q391" i="32"/>
  <c r="I391" i="32"/>
  <c r="V389" i="32"/>
  <c r="S437" i="32" s="1"/>
  <c r="R391" i="32"/>
  <c r="N391" i="32"/>
  <c r="L391" i="32"/>
  <c r="K391" i="32"/>
  <c r="J391" i="32"/>
  <c r="F391" i="32"/>
  <c r="X387" i="32"/>
  <c r="U435" i="32" s="1"/>
  <c r="W387" i="32"/>
  <c r="T435" i="32" s="1"/>
  <c r="V356" i="32"/>
  <c r="P452" i="32" s="1"/>
  <c r="V353" i="32"/>
  <c r="P449" i="32" s="1"/>
  <c r="X352" i="32"/>
  <c r="R448" i="32" s="1"/>
  <c r="W352" i="32"/>
  <c r="Q448" i="32" s="1"/>
  <c r="V352" i="32"/>
  <c r="P448" i="32" s="1"/>
  <c r="V349" i="32"/>
  <c r="V344" i="32"/>
  <c r="P440" i="32" s="1"/>
  <c r="D391" i="32" l="1"/>
  <c r="V394" i="32"/>
  <c r="S442" i="32" s="1"/>
  <c r="O396" i="32"/>
  <c r="W399" i="32"/>
  <c r="T447" i="32" s="1"/>
  <c r="E408" i="32"/>
  <c r="M408" i="32"/>
  <c r="X407" i="32"/>
  <c r="U455" i="32" s="1"/>
  <c r="X390" i="32"/>
  <c r="U438" i="32" s="1"/>
  <c r="X393" i="32"/>
  <c r="U441" i="32" s="1"/>
  <c r="V402" i="32"/>
  <c r="S450" i="32" s="1"/>
  <c r="V388" i="32"/>
  <c r="S436" i="32" s="1"/>
  <c r="G396" i="32"/>
  <c r="W388" i="32"/>
  <c r="T436" i="32" s="1"/>
  <c r="X399" i="32"/>
  <c r="U447" i="32" s="1"/>
  <c r="X405" i="32"/>
  <c r="U453" i="32" s="1"/>
  <c r="O408" i="32"/>
  <c r="V387" i="32"/>
  <c r="S435" i="32" s="1"/>
  <c r="H396" i="32"/>
  <c r="P396" i="32"/>
  <c r="W395" i="32"/>
  <c r="T443" i="32" s="1"/>
  <c r="W403" i="32"/>
  <c r="T451" i="32" s="1"/>
  <c r="X406" i="32"/>
  <c r="U454" i="32" s="1"/>
  <c r="V407" i="32"/>
  <c r="S455" i="32" s="1"/>
  <c r="V395" i="32"/>
  <c r="S443" i="32" s="1"/>
  <c r="G408" i="32"/>
  <c r="V406" i="32"/>
  <c r="S454" i="32" s="1"/>
  <c r="W386" i="32"/>
  <c r="T434" i="32" s="1"/>
  <c r="M391" i="32"/>
  <c r="H391" i="32"/>
  <c r="P391" i="32"/>
  <c r="X389" i="32"/>
  <c r="U437" i="32" s="1"/>
  <c r="W389" i="32"/>
  <c r="T437" i="32" s="1"/>
  <c r="W390" i="32"/>
  <c r="T438" i="32" s="1"/>
  <c r="K396" i="32"/>
  <c r="X395" i="32"/>
  <c r="U443" i="32" s="1"/>
  <c r="E396" i="32"/>
  <c r="X403" i="32"/>
  <c r="U451" i="32" s="1"/>
  <c r="I408" i="32"/>
  <c r="I409" i="32" s="1"/>
  <c r="Q408" i="32"/>
  <c r="Q409" i="32" s="1"/>
  <c r="W407" i="32"/>
  <c r="T455" i="32" s="1"/>
  <c r="X394" i="32"/>
  <c r="U442" i="32" s="1"/>
  <c r="V403" i="32"/>
  <c r="S451" i="32" s="1"/>
  <c r="X386" i="32"/>
  <c r="U434" i="32" s="1"/>
  <c r="G391" i="32"/>
  <c r="O391" i="32"/>
  <c r="V390" i="32"/>
  <c r="S438" i="32" s="1"/>
  <c r="V393" i="32"/>
  <c r="S441" i="32" s="1"/>
  <c r="L396" i="32"/>
  <c r="L409" i="32" s="1"/>
  <c r="J396" i="32"/>
  <c r="R396" i="32"/>
  <c r="F396" i="32"/>
  <c r="J408" i="32"/>
  <c r="R408" i="32"/>
  <c r="H408" i="32"/>
  <c r="P408" i="32"/>
  <c r="D408" i="32"/>
  <c r="K408" i="32"/>
  <c r="V399" i="32"/>
  <c r="S447" i="32" s="1"/>
  <c r="N409" i="32"/>
  <c r="V386" i="32"/>
  <c r="S434" i="32" s="1"/>
  <c r="E391" i="32"/>
  <c r="W405" i="32"/>
  <c r="T453" i="32" s="1"/>
  <c r="F408" i="32"/>
  <c r="X388" i="32"/>
  <c r="U436" i="32" s="1"/>
  <c r="D396" i="32"/>
  <c r="M409" i="32" l="1"/>
  <c r="K409" i="32"/>
  <c r="H409" i="32"/>
  <c r="W391" i="32"/>
  <c r="T439" i="32" s="1"/>
  <c r="R409" i="32"/>
  <c r="X396" i="32"/>
  <c r="U444" i="32" s="1"/>
  <c r="V396" i="32"/>
  <c r="S444" i="32" s="1"/>
  <c r="X358" i="32"/>
  <c r="R454" i="32" s="1"/>
  <c r="V408" i="32"/>
  <c r="S456" i="32" s="1"/>
  <c r="X391" i="32"/>
  <c r="U439" i="32" s="1"/>
  <c r="J409" i="32"/>
  <c r="O409" i="32"/>
  <c r="V391" i="32"/>
  <c r="S439" i="32" s="1"/>
  <c r="G409" i="32"/>
  <c r="W396" i="32"/>
  <c r="T444" i="32" s="1"/>
  <c r="X408" i="32"/>
  <c r="U456" i="32" s="1"/>
  <c r="D409" i="32"/>
  <c r="W408" i="32"/>
  <c r="T456" i="32" s="1"/>
  <c r="W351" i="32"/>
  <c r="Q447" i="32" s="1"/>
  <c r="X351" i="32"/>
  <c r="R447" i="32" s="1"/>
  <c r="P409" i="32"/>
  <c r="V359" i="32"/>
  <c r="P455" i="32" s="1"/>
  <c r="W359" i="32"/>
  <c r="Q455" i="32" s="1"/>
  <c r="E409" i="32"/>
  <c r="F409" i="32"/>
  <c r="V357" i="32"/>
  <c r="P453" i="32" s="1"/>
  <c r="G360" i="32"/>
  <c r="X354" i="32"/>
  <c r="R450" i="32" s="1"/>
  <c r="D360" i="32"/>
  <c r="X355" i="32"/>
  <c r="R451" i="32" s="1"/>
  <c r="V339" i="32"/>
  <c r="P435" i="32" s="1"/>
  <c r="W354" i="32"/>
  <c r="Q450" i="32" s="1"/>
  <c r="Q360" i="32"/>
  <c r="U360" i="32"/>
  <c r="J360" i="32"/>
  <c r="I360" i="32"/>
  <c r="O360" i="32"/>
  <c r="R360" i="32"/>
  <c r="S360" i="32"/>
  <c r="F360" i="32"/>
  <c r="N360" i="32"/>
  <c r="T360" i="32"/>
  <c r="X357" i="32"/>
  <c r="R453" i="32" s="1"/>
  <c r="V351" i="32"/>
  <c r="P447" i="32" s="1"/>
  <c r="K360" i="32"/>
  <c r="X359" i="32"/>
  <c r="R455" i="32" s="1"/>
  <c r="W358" i="32"/>
  <c r="Q454" i="32" s="1"/>
  <c r="E360" i="32"/>
  <c r="V358" i="32"/>
  <c r="P454" i="32" s="1"/>
  <c r="M360" i="32"/>
  <c r="P360" i="32"/>
  <c r="L360" i="32"/>
  <c r="V355" i="32"/>
  <c r="P451" i="32" s="1"/>
  <c r="W339" i="32"/>
  <c r="Q435" i="32" s="1"/>
  <c r="W355" i="32"/>
  <c r="Q451" i="32" s="1"/>
  <c r="W357" i="32"/>
  <c r="Q453" i="32" s="1"/>
  <c r="H360" i="32"/>
  <c r="V354" i="32"/>
  <c r="P450" i="32" s="1"/>
  <c r="X339" i="32"/>
  <c r="R435" i="32" s="1"/>
  <c r="W409" i="32" l="1"/>
  <c r="T457" i="32" s="1"/>
  <c r="X409" i="32"/>
  <c r="U457" i="32" s="1"/>
  <c r="W347" i="32"/>
  <c r="Q443" i="32" s="1"/>
  <c r="V342" i="32"/>
  <c r="P438" i="32" s="1"/>
  <c r="I348" i="32"/>
  <c r="V409" i="32"/>
  <c r="S457" i="32" s="1"/>
  <c r="X346" i="32"/>
  <c r="R442" i="32" s="1"/>
  <c r="W338" i="32"/>
  <c r="Q434" i="32" s="1"/>
  <c r="J343" i="32"/>
  <c r="T343" i="32"/>
  <c r="Q343" i="32"/>
  <c r="V341" i="32"/>
  <c r="P437" i="32" s="1"/>
  <c r="I343" i="32"/>
  <c r="W341" i="32"/>
  <c r="Q437" i="32" s="1"/>
  <c r="F348" i="32"/>
  <c r="X342" i="32"/>
  <c r="R438" i="32" s="1"/>
  <c r="N348" i="32"/>
  <c r="P343" i="32"/>
  <c r="V338" i="32"/>
  <c r="P434" i="32" s="1"/>
  <c r="S343" i="32"/>
  <c r="M343" i="32"/>
  <c r="H343" i="32"/>
  <c r="W360" i="32"/>
  <c r="Q456" i="32" s="1"/>
  <c r="X360" i="32"/>
  <c r="R456" i="32" s="1"/>
  <c r="R348" i="32"/>
  <c r="H348" i="32"/>
  <c r="V360" i="32"/>
  <c r="P456" i="32" s="1"/>
  <c r="E343" i="32"/>
  <c r="W342" i="32"/>
  <c r="Q438" i="32" s="1"/>
  <c r="D343" i="32"/>
  <c r="V340" i="32"/>
  <c r="P436" i="32" s="1"/>
  <c r="R343" i="32"/>
  <c r="G348" i="32"/>
  <c r="N343" i="32"/>
  <c r="O348" i="32"/>
  <c r="L343" i="32"/>
  <c r="O343" i="32"/>
  <c r="S348" i="32"/>
  <c r="U343" i="32"/>
  <c r="M348" i="32"/>
  <c r="W340" i="32"/>
  <c r="Q436" i="32" s="1"/>
  <c r="K343" i="32"/>
  <c r="K348" i="32"/>
  <c r="T348" i="32"/>
  <c r="D348" i="32"/>
  <c r="V345" i="32"/>
  <c r="P441" i="32" s="1"/>
  <c r="X340" i="32"/>
  <c r="R436" i="32" s="1"/>
  <c r="F343" i="32"/>
  <c r="X341" i="32"/>
  <c r="R437" i="32" s="1"/>
  <c r="P348" i="32"/>
  <c r="X345" i="32"/>
  <c r="R441" i="32" s="1"/>
  <c r="L348" i="32"/>
  <c r="Q348" i="32"/>
  <c r="J348" i="32"/>
  <c r="V346" i="32"/>
  <c r="P442" i="32" s="1"/>
  <c r="X338" i="32"/>
  <c r="R434" i="32" s="1"/>
  <c r="E348" i="32"/>
  <c r="W345" i="32"/>
  <c r="Q441" i="32" s="1"/>
  <c r="U348" i="32"/>
  <c r="V347" i="32"/>
  <c r="P443" i="32" s="1"/>
  <c r="G343" i="32"/>
  <c r="X347" i="32"/>
  <c r="R443" i="32" s="1"/>
  <c r="W346" i="32"/>
  <c r="Q442" i="32" s="1"/>
  <c r="K361" i="32" l="1"/>
  <c r="O361" i="32"/>
  <c r="J361" i="32"/>
  <c r="N361" i="32"/>
  <c r="I361" i="32"/>
  <c r="T361" i="32"/>
  <c r="M361" i="32"/>
  <c r="H361" i="32"/>
  <c r="P361" i="32"/>
  <c r="Q361" i="32"/>
  <c r="X348" i="32"/>
  <c r="R444" i="32" s="1"/>
  <c r="G361" i="32"/>
  <c r="D361" i="32"/>
  <c r="U361" i="32"/>
  <c r="L361" i="32"/>
  <c r="R361" i="32"/>
  <c r="S361" i="32"/>
  <c r="V343" i="32"/>
  <c r="P439" i="32" s="1"/>
  <c r="W343" i="32"/>
  <c r="Q439" i="32" s="1"/>
  <c r="E361" i="32"/>
  <c r="F361" i="32"/>
  <c r="X343" i="32"/>
  <c r="R439" i="32" s="1"/>
  <c r="W348" i="32"/>
  <c r="Q444" i="32" s="1"/>
  <c r="V348" i="32"/>
  <c r="P444" i="32" s="1"/>
  <c r="V361" i="32" l="1"/>
  <c r="P457" i="32" s="1"/>
  <c r="W361" i="32"/>
  <c r="Q457" i="32" s="1"/>
  <c r="X361" i="32"/>
  <c r="R457" i="32" s="1"/>
  <c r="X311" i="32" l="1"/>
  <c r="O455" i="32" s="1"/>
  <c r="W311" i="32"/>
  <c r="N455" i="32" s="1"/>
  <c r="V311" i="32"/>
  <c r="M455" i="32" s="1"/>
  <c r="P312" i="32"/>
  <c r="N312" i="32"/>
  <c r="V310" i="32"/>
  <c r="M454" i="32" s="1"/>
  <c r="H312" i="32"/>
  <c r="F312" i="32"/>
  <c r="W310" i="32"/>
  <c r="N454" i="32" s="1"/>
  <c r="U312" i="32"/>
  <c r="T312" i="32"/>
  <c r="S312" i="32"/>
  <c r="R312" i="32"/>
  <c r="Q312" i="32"/>
  <c r="O312" i="32"/>
  <c r="M312" i="32"/>
  <c r="L312" i="32"/>
  <c r="K312" i="32"/>
  <c r="J312" i="32"/>
  <c r="I312" i="32"/>
  <c r="G312" i="32"/>
  <c r="X309" i="32"/>
  <c r="O453" i="32" s="1"/>
  <c r="E312" i="32"/>
  <c r="D312" i="32"/>
  <c r="V308" i="32"/>
  <c r="M452" i="32" s="1"/>
  <c r="X307" i="32"/>
  <c r="O451" i="32" s="1"/>
  <c r="W307" i="32"/>
  <c r="N451" i="32" s="1"/>
  <c r="V307" i="32"/>
  <c r="M451" i="32" s="1"/>
  <c r="X306" i="32"/>
  <c r="O450" i="32" s="1"/>
  <c r="W306" i="32"/>
  <c r="N450" i="32" s="1"/>
  <c r="V306" i="32"/>
  <c r="M450" i="32" s="1"/>
  <c r="V305" i="32"/>
  <c r="M449" i="32" s="1"/>
  <c r="X304" i="32"/>
  <c r="O448" i="32" s="1"/>
  <c r="W304" i="32"/>
  <c r="N448" i="32" s="1"/>
  <c r="V304" i="32"/>
  <c r="M448" i="32" s="1"/>
  <c r="X303" i="32"/>
  <c r="O447" i="32" s="1"/>
  <c r="W303" i="32"/>
  <c r="N447" i="32" s="1"/>
  <c r="V303" i="32"/>
  <c r="M447" i="32" s="1"/>
  <c r="V301" i="32"/>
  <c r="X299" i="32"/>
  <c r="O443" i="32" s="1"/>
  <c r="W299" i="32"/>
  <c r="N443" i="32" s="1"/>
  <c r="V299" i="32"/>
  <c r="M443" i="32" s="1"/>
  <c r="R300" i="32"/>
  <c r="P300" i="32"/>
  <c r="X298" i="32"/>
  <c r="O442" i="32" s="1"/>
  <c r="J300" i="32"/>
  <c r="W298" i="32"/>
  <c r="N442" i="32" s="1"/>
  <c r="V298" i="32"/>
  <c r="M442" i="32" s="1"/>
  <c r="U300" i="32"/>
  <c r="T300" i="32"/>
  <c r="S300" i="32"/>
  <c r="Q300" i="32"/>
  <c r="O300" i="32"/>
  <c r="N300" i="32"/>
  <c r="M300" i="32"/>
  <c r="L300" i="32"/>
  <c r="K300" i="32"/>
  <c r="I300" i="32"/>
  <c r="G300" i="32"/>
  <c r="F300" i="32"/>
  <c r="E300" i="32"/>
  <c r="V297" i="32"/>
  <c r="M441" i="32" s="1"/>
  <c r="V296" i="32"/>
  <c r="M440" i="32" s="1"/>
  <c r="X294" i="32"/>
  <c r="O438" i="32" s="1"/>
  <c r="W294" i="32"/>
  <c r="N438" i="32" s="1"/>
  <c r="V294" i="32"/>
  <c r="M438" i="32" s="1"/>
  <c r="V293" i="32"/>
  <c r="M437" i="32" s="1"/>
  <c r="Q295" i="32"/>
  <c r="O295" i="32"/>
  <c r="N295" i="32"/>
  <c r="I295" i="32"/>
  <c r="G295" i="32"/>
  <c r="X293" i="32"/>
  <c r="O437" i="32" s="1"/>
  <c r="T295" i="32"/>
  <c r="S295" i="32"/>
  <c r="R295" i="32"/>
  <c r="P295" i="32"/>
  <c r="L295" i="32"/>
  <c r="K295" i="32"/>
  <c r="J295" i="32"/>
  <c r="H295" i="32"/>
  <c r="X292" i="32"/>
  <c r="O436" i="32" s="1"/>
  <c r="W292" i="32"/>
  <c r="N436" i="32" s="1"/>
  <c r="D295" i="32"/>
  <c r="X291" i="32"/>
  <c r="O435" i="32" s="1"/>
  <c r="W291" i="32"/>
  <c r="N435" i="32" s="1"/>
  <c r="V291" i="32"/>
  <c r="M435" i="32" s="1"/>
  <c r="U295" i="32"/>
  <c r="V290" i="32"/>
  <c r="M434" i="32" s="1"/>
  <c r="X290" i="32"/>
  <c r="O434" i="32" s="1"/>
  <c r="E295" i="32"/>
  <c r="V260" i="32"/>
  <c r="J452" i="32" s="1"/>
  <c r="V257" i="32"/>
  <c r="J449" i="32" s="1"/>
  <c r="X256" i="32"/>
  <c r="L448" i="32" s="1"/>
  <c r="W256" i="32"/>
  <c r="K448" i="32" s="1"/>
  <c r="V256" i="32"/>
  <c r="J448" i="32" s="1"/>
  <c r="V253" i="32"/>
  <c r="V248" i="32"/>
  <c r="J440" i="32" s="1"/>
  <c r="U313" i="32" l="1"/>
  <c r="L313" i="32"/>
  <c r="G313" i="32"/>
  <c r="I313" i="32"/>
  <c r="W295" i="32"/>
  <c r="N439" i="32" s="1"/>
  <c r="X300" i="32"/>
  <c r="O444" i="32" s="1"/>
  <c r="S313" i="32"/>
  <c r="K313" i="32"/>
  <c r="R313" i="32"/>
  <c r="N313" i="32"/>
  <c r="J313" i="32"/>
  <c r="P313" i="32"/>
  <c r="O313" i="32"/>
  <c r="V312" i="32"/>
  <c r="M456" i="32" s="1"/>
  <c r="E313" i="32"/>
  <c r="W312" i="32"/>
  <c r="N456" i="32" s="1"/>
  <c r="T313" i="32"/>
  <c r="X312" i="32"/>
  <c r="O456" i="32" s="1"/>
  <c r="Q313" i="32"/>
  <c r="H300" i="32"/>
  <c r="W300" i="32" s="1"/>
  <c r="N444" i="32" s="1"/>
  <c r="X310" i="32"/>
  <c r="O454" i="32" s="1"/>
  <c r="X297" i="32"/>
  <c r="O441" i="32" s="1"/>
  <c r="V309" i="32"/>
  <c r="M453" i="32" s="1"/>
  <c r="M295" i="32"/>
  <c r="V295" i="32" s="1"/>
  <c r="M439" i="32" s="1"/>
  <c r="W290" i="32"/>
  <c r="N434" i="32" s="1"/>
  <c r="F295" i="32"/>
  <c r="W297" i="32"/>
  <c r="N441" i="32" s="1"/>
  <c r="W309" i="32"/>
  <c r="N453" i="32" s="1"/>
  <c r="W293" i="32"/>
  <c r="N437" i="32" s="1"/>
  <c r="V292" i="32"/>
  <c r="M436" i="32" s="1"/>
  <c r="D300" i="32"/>
  <c r="V300" i="32" s="1"/>
  <c r="M444" i="32" s="1"/>
  <c r="D313" i="32" l="1"/>
  <c r="H313" i="32"/>
  <c r="W313" i="32" s="1"/>
  <c r="N457" i="32" s="1"/>
  <c r="F313" i="32"/>
  <c r="X313" i="32" s="1"/>
  <c r="O457" i="32" s="1"/>
  <c r="X295" i="32"/>
  <c r="O439" i="32" s="1"/>
  <c r="M313" i="32"/>
  <c r="V313" i="32" l="1"/>
  <c r="M457" i="32" s="1"/>
  <c r="X259" i="32" l="1"/>
  <c r="L451" i="32" s="1"/>
  <c r="U264" i="32"/>
  <c r="W259" i="32"/>
  <c r="K451" i="32" s="1"/>
  <c r="P264" i="32"/>
  <c r="V259" i="32"/>
  <c r="J451" i="32" s="1"/>
  <c r="X255" i="32"/>
  <c r="L447" i="32" s="1"/>
  <c r="V263" i="32"/>
  <c r="J455" i="32" s="1"/>
  <c r="R264" i="32"/>
  <c r="X258" i="32"/>
  <c r="L450" i="32" s="1"/>
  <c r="J264" i="32"/>
  <c r="W255" i="32"/>
  <c r="K447" i="32" s="1"/>
  <c r="X243" i="32"/>
  <c r="L435" i="32" s="1"/>
  <c r="W263" i="32"/>
  <c r="K455" i="32" s="1"/>
  <c r="O264" i="32"/>
  <c r="X261" i="32"/>
  <c r="L453" i="32" s="1"/>
  <c r="L264" i="32"/>
  <c r="S264" i="32"/>
  <c r="I264" i="32"/>
  <c r="D264" i="32"/>
  <c r="V261" i="32"/>
  <c r="J453" i="32" s="1"/>
  <c r="W258" i="32"/>
  <c r="K450" i="32" s="1"/>
  <c r="V262" i="32"/>
  <c r="J454" i="32" s="1"/>
  <c r="W243" i="32"/>
  <c r="K435" i="32" s="1"/>
  <c r="V258" i="32"/>
  <c r="J450" i="32" s="1"/>
  <c r="N264" i="32"/>
  <c r="K264" i="32"/>
  <c r="V243" i="32"/>
  <c r="J435" i="32" s="1"/>
  <c r="H264" i="32"/>
  <c r="V255" i="32"/>
  <c r="J447" i="32" s="1"/>
  <c r="Q264" i="32"/>
  <c r="X262" i="32"/>
  <c r="L454" i="32" s="1"/>
  <c r="T264" i="32"/>
  <c r="G264" i="32"/>
  <c r="F264" i="32"/>
  <c r="X263" i="32"/>
  <c r="L455" i="32" s="1"/>
  <c r="E264" i="32"/>
  <c r="W261" i="32"/>
  <c r="K453" i="32" s="1"/>
  <c r="M264" i="32"/>
  <c r="W262" i="32"/>
  <c r="K454" i="32" s="1"/>
  <c r="O252" i="32" l="1"/>
  <c r="K247" i="32"/>
  <c r="W249" i="32"/>
  <c r="K441" i="32" s="1"/>
  <c r="T247" i="32"/>
  <c r="W246" i="32"/>
  <c r="K438" i="32" s="1"/>
  <c r="Q247" i="32"/>
  <c r="L252" i="32"/>
  <c r="I252" i="32"/>
  <c r="V245" i="32"/>
  <c r="J437" i="32" s="1"/>
  <c r="R252" i="32"/>
  <c r="Q252" i="32"/>
  <c r="I247" i="32"/>
  <c r="X264" i="32"/>
  <c r="L456" i="32" s="1"/>
  <c r="M247" i="32"/>
  <c r="X250" i="32"/>
  <c r="L442" i="32" s="1"/>
  <c r="S252" i="32"/>
  <c r="N247" i="32"/>
  <c r="V246" i="32"/>
  <c r="J438" i="32" s="1"/>
  <c r="X246" i="32"/>
  <c r="L438" i="32" s="1"/>
  <c r="D252" i="32"/>
  <c r="V250" i="32"/>
  <c r="J442" i="32" s="1"/>
  <c r="X242" i="32"/>
  <c r="L434" i="32" s="1"/>
  <c r="T252" i="32"/>
  <c r="E252" i="32"/>
  <c r="W250" i="32"/>
  <c r="K442" i="32" s="1"/>
  <c r="V242" i="32"/>
  <c r="J434" i="32" s="1"/>
  <c r="W245" i="32"/>
  <c r="K437" i="32" s="1"/>
  <c r="N252" i="32"/>
  <c r="R247" i="32"/>
  <c r="H252" i="32"/>
  <c r="X251" i="32"/>
  <c r="L443" i="32" s="1"/>
  <c r="W264" i="32"/>
  <c r="K456" i="32" s="1"/>
  <c r="F252" i="32"/>
  <c r="X249" i="32"/>
  <c r="L441" i="32" s="1"/>
  <c r="X245" i="32"/>
  <c r="L437" i="32" s="1"/>
  <c r="M252" i="32"/>
  <c r="O247" i="32"/>
  <c r="K252" i="32"/>
  <c r="P247" i="32"/>
  <c r="V251" i="32"/>
  <c r="J443" i="32" s="1"/>
  <c r="L247" i="32"/>
  <c r="S247" i="32"/>
  <c r="W242" i="32"/>
  <c r="K434" i="32" s="1"/>
  <c r="H247" i="32"/>
  <c r="W251" i="32"/>
  <c r="K443" i="32" s="1"/>
  <c r="G247" i="32"/>
  <c r="V264" i="32"/>
  <c r="J456" i="32" s="1"/>
  <c r="D247" i="32"/>
  <c r="V244" i="32"/>
  <c r="J436" i="32" s="1"/>
  <c r="J247" i="32"/>
  <c r="J252" i="32"/>
  <c r="E247" i="32"/>
  <c r="W244" i="32"/>
  <c r="K436" i="32" s="1"/>
  <c r="P252" i="32"/>
  <c r="U247" i="32"/>
  <c r="G252" i="32"/>
  <c r="U252" i="32"/>
  <c r="V249" i="32"/>
  <c r="J441" i="32" s="1"/>
  <c r="F247" i="32"/>
  <c r="X244" i="32"/>
  <c r="L436" i="32" s="1"/>
  <c r="O265" i="32" l="1"/>
  <c r="K265" i="32"/>
  <c r="I265" i="32"/>
  <c r="D265" i="32"/>
  <c r="E265" i="32"/>
  <c r="T265" i="32"/>
  <c r="N265" i="32"/>
  <c r="L265" i="32"/>
  <c r="W247" i="32"/>
  <c r="K439" i="32" s="1"/>
  <c r="H265" i="32"/>
  <c r="S265" i="32"/>
  <c r="M265" i="32"/>
  <c r="Q265" i="32"/>
  <c r="R265" i="32"/>
  <c r="V252" i="32"/>
  <c r="J444" i="32" s="1"/>
  <c r="G265" i="32"/>
  <c r="J265" i="32"/>
  <c r="U265" i="32"/>
  <c r="P265" i="32"/>
  <c r="V247" i="32"/>
  <c r="J439" i="32" s="1"/>
  <c r="W252" i="32"/>
  <c r="K444" i="32" s="1"/>
  <c r="F265" i="32"/>
  <c r="X247" i="32"/>
  <c r="L439" i="32" s="1"/>
  <c r="X252" i="32"/>
  <c r="L444" i="32" s="1"/>
  <c r="W265" i="32" l="1"/>
  <c r="K457" i="32" s="1"/>
  <c r="X265" i="32"/>
  <c r="L457" i="32" s="1"/>
  <c r="V265" i="32"/>
  <c r="J457" i="32" s="1"/>
  <c r="V200" i="32" l="1"/>
  <c r="G440" i="32" s="1"/>
  <c r="V205" i="32"/>
  <c r="V208" i="32"/>
  <c r="G448" i="32" s="1"/>
  <c r="W208" i="32"/>
  <c r="H448" i="32" s="1"/>
  <c r="X208" i="32"/>
  <c r="I448" i="32" s="1"/>
  <c r="V209" i="32"/>
  <c r="G449" i="32" s="1"/>
  <c r="V212" i="32"/>
  <c r="G452" i="32" s="1"/>
  <c r="M204" i="32" l="1"/>
  <c r="N204" i="32"/>
  <c r="I204" i="32"/>
  <c r="O199" i="32"/>
  <c r="E204" i="32"/>
  <c r="Q204" i="32"/>
  <c r="T199" i="32"/>
  <c r="D199" i="32"/>
  <c r="K216" i="32"/>
  <c r="I199" i="32"/>
  <c r="Q199" i="32"/>
  <c r="K204" i="32"/>
  <c r="L199" i="32"/>
  <c r="G199" i="32"/>
  <c r="M199" i="32"/>
  <c r="S204" i="32"/>
  <c r="U199" i="32"/>
  <c r="G204" i="32"/>
  <c r="O204" i="32"/>
  <c r="Q216" i="32"/>
  <c r="G216" i="32"/>
  <c r="O216" i="32"/>
  <c r="E216" i="32"/>
  <c r="M216" i="32"/>
  <c r="U216" i="32"/>
  <c r="S216" i="32"/>
  <c r="X198" i="32"/>
  <c r="I438" i="32" s="1"/>
  <c r="W203" i="32"/>
  <c r="H443" i="32" s="1"/>
  <c r="F216" i="32"/>
  <c r="E199" i="32"/>
  <c r="W195" i="32"/>
  <c r="H435" i="32" s="1"/>
  <c r="K199" i="32"/>
  <c r="S199" i="32"/>
  <c r="V198" i="32"/>
  <c r="G438" i="32" s="1"/>
  <c r="W201" i="32"/>
  <c r="H441" i="32" s="1"/>
  <c r="U204" i="32"/>
  <c r="I216" i="32"/>
  <c r="V214" i="32"/>
  <c r="G454" i="32" s="1"/>
  <c r="R204" i="32"/>
  <c r="W207" i="32"/>
  <c r="H447" i="32" s="1"/>
  <c r="X210" i="32"/>
  <c r="I450" i="32" s="1"/>
  <c r="V211" i="32"/>
  <c r="G451" i="32" s="1"/>
  <c r="J216" i="32"/>
  <c r="R216" i="32"/>
  <c r="H216" i="32"/>
  <c r="P216" i="32"/>
  <c r="X215" i="32"/>
  <c r="I455" i="32" s="1"/>
  <c r="X214" i="32"/>
  <c r="I454" i="32" s="1"/>
  <c r="V194" i="32"/>
  <c r="G434" i="32" s="1"/>
  <c r="X195" i="32"/>
  <c r="I435" i="32" s="1"/>
  <c r="W211" i="32"/>
  <c r="H451" i="32" s="1"/>
  <c r="W194" i="32"/>
  <c r="H434" i="32" s="1"/>
  <c r="J199" i="32"/>
  <c r="P199" i="32"/>
  <c r="V202" i="32"/>
  <c r="G442" i="32" s="1"/>
  <c r="T204" i="32"/>
  <c r="X196" i="32"/>
  <c r="I436" i="32" s="1"/>
  <c r="V197" i="32"/>
  <c r="G437" i="32" s="1"/>
  <c r="P204" i="32"/>
  <c r="W202" i="32"/>
  <c r="H442" i="32" s="1"/>
  <c r="X203" i="32"/>
  <c r="I443" i="32" s="1"/>
  <c r="V207" i="32"/>
  <c r="G447" i="32" s="1"/>
  <c r="W210" i="32"/>
  <c r="H450" i="32" s="1"/>
  <c r="X211" i="32"/>
  <c r="I451" i="32" s="1"/>
  <c r="N216" i="32"/>
  <c r="L216" i="32"/>
  <c r="W213" i="32"/>
  <c r="H453" i="32" s="1"/>
  <c r="V215" i="32"/>
  <c r="G455" i="32" s="1"/>
  <c r="W197" i="32"/>
  <c r="H437" i="32" s="1"/>
  <c r="X194" i="32"/>
  <c r="I434" i="32" s="1"/>
  <c r="V201" i="32"/>
  <c r="G441" i="32" s="1"/>
  <c r="R199" i="32"/>
  <c r="W198" i="32"/>
  <c r="H438" i="32" s="1"/>
  <c r="X201" i="32"/>
  <c r="I441" i="32" s="1"/>
  <c r="L204" i="32"/>
  <c r="J204" i="32"/>
  <c r="V196" i="32"/>
  <c r="G436" i="32" s="1"/>
  <c r="W196" i="32"/>
  <c r="H436" i="32" s="1"/>
  <c r="H204" i="32"/>
  <c r="X202" i="32"/>
  <c r="I442" i="32" s="1"/>
  <c r="V203" i="32"/>
  <c r="G443" i="32" s="1"/>
  <c r="X207" i="32"/>
  <c r="I447" i="32" s="1"/>
  <c r="V210" i="32"/>
  <c r="G450" i="32" s="1"/>
  <c r="D216" i="32"/>
  <c r="W215" i="32"/>
  <c r="H455" i="32" s="1"/>
  <c r="D204" i="32"/>
  <c r="V195" i="32"/>
  <c r="G435" i="32" s="1"/>
  <c r="X197" i="32"/>
  <c r="I437" i="32" s="1"/>
  <c r="H199" i="32"/>
  <c r="W214" i="32"/>
  <c r="H454" i="32" s="1"/>
  <c r="T216" i="32"/>
  <c r="X213" i="32"/>
  <c r="I453" i="32" s="1"/>
  <c r="F199" i="32"/>
  <c r="V213" i="32"/>
  <c r="G453" i="32" s="1"/>
  <c r="F204" i="32"/>
  <c r="N199" i="32"/>
  <c r="M217" i="32" l="1"/>
  <c r="I217" i="32"/>
  <c r="S217" i="32"/>
  <c r="U217" i="32"/>
  <c r="T217" i="32"/>
  <c r="R217" i="32"/>
  <c r="K217" i="32"/>
  <c r="Q217" i="32"/>
  <c r="J217" i="32"/>
  <c r="E217" i="32"/>
  <c r="X216" i="32"/>
  <c r="I456" i="32" s="1"/>
  <c r="O217" i="32"/>
  <c r="G217" i="32"/>
  <c r="L217" i="32"/>
  <c r="W204" i="32"/>
  <c r="H444" i="32" s="1"/>
  <c r="V199" i="32"/>
  <c r="G439" i="32" s="1"/>
  <c r="N217" i="32"/>
  <c r="D217" i="32"/>
  <c r="X199" i="32"/>
  <c r="I439" i="32" s="1"/>
  <c r="P217" i="32"/>
  <c r="W216" i="32"/>
  <c r="H456" i="32" s="1"/>
  <c r="W199" i="32"/>
  <c r="H439" i="32" s="1"/>
  <c r="V204" i="32"/>
  <c r="G444" i="32" s="1"/>
  <c r="H217" i="32"/>
  <c r="X204" i="32"/>
  <c r="I444" i="32" s="1"/>
  <c r="V216" i="32"/>
  <c r="G456" i="32" s="1"/>
  <c r="F217" i="32"/>
  <c r="X217" i="32" l="1"/>
  <c r="I457" i="32" s="1"/>
  <c r="V217" i="32"/>
  <c r="G457" i="32" s="1"/>
  <c r="W217" i="32"/>
  <c r="H457" i="32" s="1"/>
  <c r="V153" i="32"/>
  <c r="D440" i="32" s="1"/>
  <c r="V440" i="32" s="1"/>
  <c r="V158" i="32"/>
  <c r="D445" i="32" s="1"/>
  <c r="V161" i="32"/>
  <c r="D448" i="32" s="1"/>
  <c r="V448" i="32" s="1"/>
  <c r="W161" i="32"/>
  <c r="E448" i="32" s="1"/>
  <c r="W448" i="32" s="1"/>
  <c r="X161" i="32"/>
  <c r="F448" i="32" s="1"/>
  <c r="X448" i="32" s="1"/>
  <c r="V162" i="32"/>
  <c r="D449" i="32" s="1"/>
  <c r="V449" i="32" s="1"/>
  <c r="V165" i="32"/>
  <c r="D452" i="32" s="1"/>
  <c r="V452" i="32" s="1"/>
  <c r="R24" i="1"/>
  <c r="S24" i="1" s="1"/>
  <c r="P27" i="1"/>
  <c r="R25" i="1" l="1"/>
  <c r="S25" i="1" s="1"/>
  <c r="R22" i="1"/>
  <c r="S22" i="1" s="1"/>
  <c r="R23" i="1"/>
  <c r="S23" i="1" s="1"/>
  <c r="M105" i="32"/>
  <c r="S157" i="32"/>
  <c r="E110" i="32"/>
  <c r="V147" i="32"/>
  <c r="D434" i="32" s="1"/>
  <c r="V434" i="32" s="1"/>
  <c r="Q17" i="32"/>
  <c r="T49" i="32"/>
  <c r="W79" i="32"/>
  <c r="Q157" i="32"/>
  <c r="U105" i="32"/>
  <c r="R157" i="32"/>
  <c r="L157" i="32"/>
  <c r="U152" i="32"/>
  <c r="L79" i="32"/>
  <c r="O110" i="32"/>
  <c r="W110" i="32"/>
  <c r="D152" i="32"/>
  <c r="X122" i="32"/>
  <c r="I157" i="32"/>
  <c r="U157" i="32"/>
  <c r="O79" i="32"/>
  <c r="D79" i="32"/>
  <c r="P12" i="32"/>
  <c r="F49" i="32"/>
  <c r="S49" i="32"/>
  <c r="D74" i="32"/>
  <c r="P74" i="32"/>
  <c r="W91" i="32"/>
  <c r="G105" i="32"/>
  <c r="Q110" i="32"/>
  <c r="F91" i="32"/>
  <c r="I74" i="32"/>
  <c r="H79" i="32"/>
  <c r="U74" i="32"/>
  <c r="T79" i="32"/>
  <c r="L105" i="32"/>
  <c r="K110" i="32"/>
  <c r="X105" i="32"/>
  <c r="O152" i="32"/>
  <c r="N157" i="32"/>
  <c r="X147" i="32"/>
  <c r="F434" i="32" s="1"/>
  <c r="X434" i="32" s="1"/>
  <c r="W150" i="32"/>
  <c r="E437" i="32" s="1"/>
  <c r="W437" i="32" s="1"/>
  <c r="Q12" i="32"/>
  <c r="K49" i="32"/>
  <c r="H17" i="32"/>
  <c r="T17" i="32"/>
  <c r="V167" i="32"/>
  <c r="D454" i="32" s="1"/>
  <c r="V454" i="32" s="1"/>
  <c r="H12" i="32"/>
  <c r="R17" i="32"/>
  <c r="S17" i="32"/>
  <c r="T29" i="32"/>
  <c r="Q49" i="32"/>
  <c r="X154" i="32"/>
  <c r="F441" i="32" s="1"/>
  <c r="X441" i="32" s="1"/>
  <c r="X17" i="32"/>
  <c r="E44" i="32"/>
  <c r="D49" i="32"/>
  <c r="Q44" i="32"/>
  <c r="P49" i="32"/>
  <c r="F79" i="32"/>
  <c r="D91" i="32"/>
  <c r="H74" i="32"/>
  <c r="R79" i="32"/>
  <c r="P91" i="32"/>
  <c r="I110" i="32"/>
  <c r="G122" i="32"/>
  <c r="J110" i="32"/>
  <c r="U110" i="32"/>
  <c r="S122" i="32"/>
  <c r="W105" i="32"/>
  <c r="V110" i="32"/>
  <c r="X110" i="32"/>
  <c r="H157" i="32"/>
  <c r="I169" i="32"/>
  <c r="J152" i="32"/>
  <c r="N152" i="32"/>
  <c r="M157" i="32"/>
  <c r="W164" i="32"/>
  <c r="E451" i="32" s="1"/>
  <c r="W451" i="32" s="1"/>
  <c r="V44" i="32"/>
  <c r="X74" i="32"/>
  <c r="D105" i="32"/>
  <c r="G110" i="32"/>
  <c r="N110" i="32"/>
  <c r="M122" i="32"/>
  <c r="G152" i="32"/>
  <c r="O169" i="32"/>
  <c r="W167" i="32"/>
  <c r="E454" i="32" s="1"/>
  <c r="W454" i="32" s="1"/>
  <c r="U44" i="32"/>
  <c r="V149" i="32"/>
  <c r="D436" i="32" s="1"/>
  <c r="V436" i="32" s="1"/>
  <c r="X151" i="32"/>
  <c r="F438" i="32" s="1"/>
  <c r="X438" i="32" s="1"/>
  <c r="W149" i="32"/>
  <c r="E436" i="32" s="1"/>
  <c r="W436" i="32" s="1"/>
  <c r="V154" i="32"/>
  <c r="D441" i="32" s="1"/>
  <c r="V441" i="32" s="1"/>
  <c r="X156" i="32"/>
  <c r="F443" i="32" s="1"/>
  <c r="X443" i="32" s="1"/>
  <c r="V156" i="32"/>
  <c r="D443" i="32" s="1"/>
  <c r="V443" i="32" s="1"/>
  <c r="V160" i="32"/>
  <c r="D447" i="32" s="1"/>
  <c r="V447" i="32" s="1"/>
  <c r="X166" i="32"/>
  <c r="F453" i="32" s="1"/>
  <c r="X453" i="32" s="1"/>
  <c r="F17" i="32"/>
  <c r="X164" i="32"/>
  <c r="F451" i="32" s="1"/>
  <c r="X451" i="32" s="1"/>
  <c r="V163" i="32"/>
  <c r="D450" i="32" s="1"/>
  <c r="V450" i="32" s="1"/>
  <c r="E49" i="32"/>
  <c r="W147" i="32"/>
  <c r="E434" i="32" s="1"/>
  <c r="W434" i="32" s="1"/>
  <c r="V150" i="32"/>
  <c r="D437" i="32" s="1"/>
  <c r="V437" i="32" s="1"/>
  <c r="E17" i="32"/>
  <c r="W163" i="32"/>
  <c r="E450" i="32" s="1"/>
  <c r="W450" i="32" s="1"/>
  <c r="V168" i="32"/>
  <c r="D455" i="32" s="1"/>
  <c r="V455" i="32" s="1"/>
  <c r="K17" i="32"/>
  <c r="M12" i="32"/>
  <c r="O17" i="32"/>
  <c r="M29" i="32"/>
  <c r="O29" i="32"/>
  <c r="P29" i="32"/>
  <c r="T12" i="32"/>
  <c r="X12" i="32"/>
  <c r="W17" i="32"/>
  <c r="D44" i="32"/>
  <c r="G49" i="32"/>
  <c r="I49" i="32"/>
  <c r="G61" i="32"/>
  <c r="K61" i="32"/>
  <c r="P44" i="32"/>
  <c r="R61" i="32"/>
  <c r="T44" i="32"/>
  <c r="S61" i="32"/>
  <c r="E79" i="32"/>
  <c r="G74" i="32"/>
  <c r="I91" i="32"/>
  <c r="J91" i="32"/>
  <c r="N91" i="32"/>
  <c r="S74" i="32"/>
  <c r="U91" i="32"/>
  <c r="W74" i="32"/>
  <c r="H110" i="32"/>
  <c r="J105" i="32"/>
  <c r="L122" i="32"/>
  <c r="T110" i="32"/>
  <c r="V105" i="32"/>
  <c r="V122" i="32"/>
  <c r="E152" i="32"/>
  <c r="F157" i="32"/>
  <c r="L152" i="32"/>
  <c r="K157" i="32"/>
  <c r="W156" i="32"/>
  <c r="E443" i="32" s="1"/>
  <c r="W443" i="32" s="1"/>
  <c r="X163" i="32"/>
  <c r="F450" i="32" s="1"/>
  <c r="X450" i="32" s="1"/>
  <c r="W168" i="32"/>
  <c r="E455" i="32" s="1"/>
  <c r="W455" i="32" s="1"/>
  <c r="R44" i="32"/>
  <c r="J74" i="32"/>
  <c r="V148" i="32"/>
  <c r="D435" i="32" s="1"/>
  <c r="X150" i="32"/>
  <c r="F437" i="32" s="1"/>
  <c r="X437" i="32" s="1"/>
  <c r="V155" i="32"/>
  <c r="D442" i="32" s="1"/>
  <c r="V442" i="32" s="1"/>
  <c r="W160" i="32"/>
  <c r="E447" i="32" s="1"/>
  <c r="W447" i="32" s="1"/>
  <c r="D29" i="32"/>
  <c r="F29" i="32"/>
  <c r="V74" i="32"/>
  <c r="F12" i="32"/>
  <c r="X167" i="32"/>
  <c r="F454" i="32" s="1"/>
  <c r="X454" i="32" s="1"/>
  <c r="F44" i="32"/>
  <c r="W148" i="32"/>
  <c r="E435" i="32" s="1"/>
  <c r="W435" i="32" s="1"/>
  <c r="E29" i="32"/>
  <c r="O105" i="32"/>
  <c r="F152" i="32"/>
  <c r="V151" i="32"/>
  <c r="D438" i="32" s="1"/>
  <c r="V438" i="32" s="1"/>
  <c r="W155" i="32"/>
  <c r="E442" i="32" s="1"/>
  <c r="W442" i="32" s="1"/>
  <c r="X160" i="32"/>
  <c r="F447" i="32" s="1"/>
  <c r="X447" i="32" s="1"/>
  <c r="X148" i="32"/>
  <c r="F435" i="32" s="1"/>
  <c r="X435" i="32" s="1"/>
  <c r="W151" i="32"/>
  <c r="E438" i="32" s="1"/>
  <c r="W438" i="32" s="1"/>
  <c r="X155" i="32"/>
  <c r="F442" i="32" s="1"/>
  <c r="X442" i="32" s="1"/>
  <c r="V164" i="32"/>
  <c r="D451" i="32" s="1"/>
  <c r="V451" i="32" s="1"/>
  <c r="L17" i="32"/>
  <c r="G12" i="32"/>
  <c r="I17" i="32"/>
  <c r="G29" i="32"/>
  <c r="R29" i="32"/>
  <c r="H49" i="32"/>
  <c r="J44" i="32"/>
  <c r="L49" i="32"/>
  <c r="M74" i="32"/>
  <c r="S110" i="32"/>
  <c r="E157" i="32"/>
  <c r="S44" i="32"/>
  <c r="D12" i="32"/>
  <c r="J12" i="32"/>
  <c r="J29" i="32"/>
  <c r="L29" i="32"/>
  <c r="U12" i="32"/>
  <c r="U29" i="32"/>
  <c r="D61" i="32"/>
  <c r="I61" i="32"/>
  <c r="H61" i="32"/>
  <c r="L44" i="32"/>
  <c r="U61" i="32"/>
  <c r="H122" i="32"/>
  <c r="I122" i="32"/>
  <c r="O122" i="32"/>
  <c r="G169" i="32"/>
  <c r="K152" i="32"/>
  <c r="N169" i="32"/>
  <c r="M169" i="32"/>
  <c r="S169" i="32"/>
  <c r="L12" i="32"/>
  <c r="K12" i="32"/>
  <c r="J17" i="32"/>
  <c r="K29" i="32"/>
  <c r="S12" i="32"/>
  <c r="U17" i="32"/>
  <c r="S29" i="32"/>
  <c r="W12" i="32"/>
  <c r="V17" i="32"/>
  <c r="X29" i="32"/>
  <c r="W29" i="32"/>
  <c r="F61" i="32"/>
  <c r="F74" i="32"/>
  <c r="E74" i="32"/>
  <c r="E91" i="32"/>
  <c r="Q74" i="32"/>
  <c r="P79" i="32"/>
  <c r="Q91" i="32"/>
  <c r="F110" i="32"/>
  <c r="D122" i="32"/>
  <c r="I105" i="32"/>
  <c r="H105" i="32"/>
  <c r="P105" i="32"/>
  <c r="R110" i="32"/>
  <c r="P122" i="32"/>
  <c r="J157" i="32"/>
  <c r="K169" i="32"/>
  <c r="W166" i="32"/>
  <c r="E453" i="32" s="1"/>
  <c r="W453" i="32" s="1"/>
  <c r="W154" i="32"/>
  <c r="E441" i="32" s="1"/>
  <c r="W441" i="32" s="1"/>
  <c r="P61" i="32"/>
  <c r="K74" i="32"/>
  <c r="S91" i="32"/>
  <c r="V79" i="32"/>
  <c r="L110" i="32"/>
  <c r="J122" i="32"/>
  <c r="J169" i="32"/>
  <c r="L169" i="32"/>
  <c r="O157" i="32"/>
  <c r="X168" i="32"/>
  <c r="F455" i="32" s="1"/>
  <c r="X455" i="32" s="1"/>
  <c r="V166" i="32"/>
  <c r="D453" i="32" s="1"/>
  <c r="V453" i="32" s="1"/>
  <c r="X149" i="32"/>
  <c r="F436" i="32" s="1"/>
  <c r="X436" i="32" s="1"/>
  <c r="R49" i="32"/>
  <c r="U79" i="32"/>
  <c r="E12" i="32"/>
  <c r="N12" i="32"/>
  <c r="M17" i="32"/>
  <c r="N29" i="32"/>
  <c r="R12" i="32"/>
  <c r="V12" i="32"/>
  <c r="V29" i="32"/>
  <c r="E61" i="32"/>
  <c r="Q61" i="32"/>
  <c r="G79" i="32"/>
  <c r="H91" i="32"/>
  <c r="L74" i="32"/>
  <c r="K79" i="32"/>
  <c r="L91" i="32"/>
  <c r="T74" i="32"/>
  <c r="S79" i="32"/>
  <c r="T91" i="32"/>
  <c r="K105" i="32"/>
  <c r="K122" i="32"/>
  <c r="W122" i="32"/>
  <c r="R152" i="32"/>
  <c r="S152" i="32"/>
  <c r="U169" i="32"/>
  <c r="J79" i="32"/>
  <c r="O12" i="32"/>
  <c r="N17" i="32"/>
  <c r="W44" i="32"/>
  <c r="V49" i="32"/>
  <c r="X49" i="32"/>
  <c r="W61" i="32"/>
  <c r="V61" i="32"/>
  <c r="N74" i="32"/>
  <c r="M79" i="32"/>
  <c r="M91" i="32"/>
  <c r="X79" i="32"/>
  <c r="V91" i="32"/>
  <c r="X91" i="32"/>
  <c r="E105" i="32"/>
  <c r="D110" i="32"/>
  <c r="P152" i="32"/>
  <c r="P169" i="32"/>
  <c r="P17" i="32"/>
  <c r="Q29" i="32"/>
  <c r="I44" i="32"/>
  <c r="H44" i="32"/>
  <c r="X44" i="32"/>
  <c r="W49" i="32"/>
  <c r="X61" i="32"/>
  <c r="K91" i="32"/>
  <c r="O74" i="32"/>
  <c r="N79" i="32"/>
  <c r="F105" i="32"/>
  <c r="F122" i="32"/>
  <c r="N105" i="32"/>
  <c r="M110" i="32"/>
  <c r="N122" i="32"/>
  <c r="D157" i="32"/>
  <c r="E169" i="32"/>
  <c r="Q152" i="32"/>
  <c r="P157" i="32"/>
  <c r="R169" i="32"/>
  <c r="Q169" i="32"/>
  <c r="T157" i="32"/>
  <c r="I79" i="32"/>
  <c r="J61" i="32"/>
  <c r="L61" i="32"/>
  <c r="O91" i="32"/>
  <c r="T105" i="32"/>
  <c r="D169" i="32"/>
  <c r="F169" i="32"/>
  <c r="G91" i="32"/>
  <c r="D17" i="32"/>
  <c r="I12" i="32"/>
  <c r="G17" i="32"/>
  <c r="I29" i="32"/>
  <c r="H29" i="32"/>
  <c r="G44" i="32"/>
  <c r="K44" i="32"/>
  <c r="J49" i="32"/>
  <c r="U49" i="32"/>
  <c r="T61" i="32"/>
  <c r="R74" i="32"/>
  <c r="Q79" i="32"/>
  <c r="R91" i="32"/>
  <c r="E122" i="32"/>
  <c r="R105" i="32"/>
  <c r="Q105" i="32"/>
  <c r="P110" i="32"/>
  <c r="R122" i="32"/>
  <c r="Q122" i="32"/>
  <c r="S105" i="32"/>
  <c r="U122" i="32"/>
  <c r="T122" i="32"/>
  <c r="I152" i="32"/>
  <c r="H152" i="32"/>
  <c r="G157" i="32"/>
  <c r="H169" i="32"/>
  <c r="M152" i="32"/>
  <c r="T152" i="32"/>
  <c r="T169" i="32"/>
  <c r="V435" i="32" l="1"/>
  <c r="D6" i="27"/>
  <c r="U123" i="32"/>
  <c r="L170" i="32"/>
  <c r="Q30" i="32"/>
  <c r="R30" i="32"/>
  <c r="D92" i="32"/>
  <c r="S62" i="32"/>
  <c r="U170" i="32"/>
  <c r="X123" i="32"/>
  <c r="W92" i="32"/>
  <c r="D62" i="32"/>
  <c r="T62" i="32"/>
  <c r="P30" i="32"/>
  <c r="H30" i="32"/>
  <c r="I92" i="32"/>
  <c r="F62" i="32"/>
  <c r="D123" i="32"/>
  <c r="N170" i="32"/>
  <c r="E30" i="32"/>
  <c r="Q62" i="32"/>
  <c r="I123" i="32"/>
  <c r="L123" i="32"/>
  <c r="K62" i="32"/>
  <c r="G123" i="32"/>
  <c r="E170" i="32"/>
  <c r="K123" i="32"/>
  <c r="O123" i="32"/>
  <c r="M123" i="32"/>
  <c r="T123" i="32"/>
  <c r="X92" i="32"/>
  <c r="S123" i="32"/>
  <c r="O30" i="32"/>
  <c r="P62" i="32"/>
  <c r="E123" i="32"/>
  <c r="G170" i="32"/>
  <c r="T170" i="32"/>
  <c r="R92" i="32"/>
  <c r="P170" i="32"/>
  <c r="I62" i="32"/>
  <c r="V62" i="32"/>
  <c r="N30" i="32"/>
  <c r="W30" i="32"/>
  <c r="J30" i="32"/>
  <c r="I30" i="32"/>
  <c r="N92" i="32"/>
  <c r="X30" i="32"/>
  <c r="D170" i="32"/>
  <c r="K92" i="32"/>
  <c r="M92" i="32"/>
  <c r="G92" i="32"/>
  <c r="F92" i="32"/>
  <c r="U30" i="32"/>
  <c r="J123" i="32"/>
  <c r="U62" i="32"/>
  <c r="S170" i="32"/>
  <c r="P92" i="32"/>
  <c r="O92" i="32"/>
  <c r="V123" i="32"/>
  <c r="U92" i="32"/>
  <c r="R62" i="32"/>
  <c r="Q170" i="32"/>
  <c r="W62" i="32"/>
  <c r="V92" i="32"/>
  <c r="P123" i="32"/>
  <c r="K30" i="32"/>
  <c r="H123" i="32"/>
  <c r="M30" i="32"/>
  <c r="O170" i="32"/>
  <c r="H92" i="32"/>
  <c r="G30" i="32"/>
  <c r="H62" i="32"/>
  <c r="Q92" i="32"/>
  <c r="W123" i="32"/>
  <c r="F30" i="32"/>
  <c r="V152" i="32"/>
  <c r="D439" i="32" s="1"/>
  <c r="V439" i="32" s="1"/>
  <c r="E92" i="32"/>
  <c r="E62" i="32"/>
  <c r="M170" i="32"/>
  <c r="L30" i="32"/>
  <c r="L62" i="32"/>
  <c r="D30" i="32"/>
  <c r="W157" i="32"/>
  <c r="E444" i="32" s="1"/>
  <c r="W444" i="32" s="1"/>
  <c r="T30" i="32"/>
  <c r="H170" i="32"/>
  <c r="J62" i="32"/>
  <c r="I170" i="32"/>
  <c r="F170" i="32"/>
  <c r="X157" i="32"/>
  <c r="F444" i="32" s="1"/>
  <c r="X444" i="32" s="1"/>
  <c r="R170" i="32"/>
  <c r="X152" i="32"/>
  <c r="F439" i="32" s="1"/>
  <c r="X439" i="32" s="1"/>
  <c r="F123" i="32"/>
  <c r="L92" i="32"/>
  <c r="V157" i="32"/>
  <c r="D444" i="32" s="1"/>
  <c r="V444" i="32" s="1"/>
  <c r="G62" i="32"/>
  <c r="X169" i="32"/>
  <c r="F456" i="32" s="1"/>
  <c r="X456" i="32" s="1"/>
  <c r="Q123" i="32"/>
  <c r="N123" i="32"/>
  <c r="J92" i="32"/>
  <c r="S92" i="32"/>
  <c r="K170" i="32"/>
  <c r="V169" i="32"/>
  <c r="D456" i="32" s="1"/>
  <c r="V456" i="32" s="1"/>
  <c r="R123" i="32"/>
  <c r="T92" i="32"/>
  <c r="V30" i="32"/>
  <c r="J170" i="32"/>
  <c r="S30" i="32"/>
  <c r="X62" i="32"/>
  <c r="W169" i="32"/>
  <c r="E456" i="32" s="1"/>
  <c r="W456" i="32" s="1"/>
  <c r="W152" i="32"/>
  <c r="E439" i="32" s="1"/>
  <c r="W439" i="32" s="1"/>
  <c r="H7" i="38" l="1"/>
  <c r="I7" i="38" s="1"/>
  <c r="H9" i="38"/>
  <c r="I9" i="38" s="1"/>
  <c r="O26" i="37"/>
  <c r="AC26" i="37"/>
  <c r="AD26" i="37" s="1"/>
  <c r="AJ10" i="38"/>
  <c r="AC19" i="38"/>
  <c r="H26" i="37"/>
  <c r="I26" i="37" s="1"/>
  <c r="AC15" i="38"/>
  <c r="AD15" i="38" s="1"/>
  <c r="AQ21" i="38"/>
  <c r="AQ24" i="37"/>
  <c r="H15" i="38"/>
  <c r="I15" i="38" s="1"/>
  <c r="V9" i="38"/>
  <c r="W9" i="38" s="1"/>
  <c r="AJ5" i="38"/>
  <c r="V14" i="37"/>
  <c r="AC8" i="37"/>
  <c r="AD8" i="37" s="1"/>
  <c r="AC25" i="37"/>
  <c r="AD25" i="37" s="1"/>
  <c r="AJ14" i="37"/>
  <c r="AK14" i="37" s="1"/>
  <c r="AQ8" i="37"/>
  <c r="AJ16" i="38"/>
  <c r="AJ21" i="37"/>
  <c r="AK21" i="37" s="1"/>
  <c r="AC13" i="37"/>
  <c r="AD13" i="37" s="1"/>
  <c r="AQ13" i="37"/>
  <c r="AC13" i="38"/>
  <c r="AQ19" i="38"/>
  <c r="AR19" i="38" s="1"/>
  <c r="AJ7" i="38"/>
  <c r="AQ20" i="38"/>
  <c r="AC5" i="37"/>
  <c r="R22" i="28"/>
  <c r="R27" i="27"/>
  <c r="Q11" i="28"/>
  <c r="P17" i="28"/>
  <c r="Q22" i="28"/>
  <c r="P22" i="28"/>
  <c r="X170" i="32"/>
  <c r="F457" i="32" s="1"/>
  <c r="X457" i="32" s="1"/>
  <c r="W170" i="32"/>
  <c r="E457" i="32" s="1"/>
  <c r="W457" i="32" s="1"/>
  <c r="V170" i="32"/>
  <c r="D457" i="32" s="1"/>
  <c r="V457" i="32" s="1"/>
  <c r="R15" i="27"/>
  <c r="P11" i="28"/>
  <c r="Q17" i="28"/>
  <c r="O15" i="27"/>
  <c r="N15" i="27"/>
  <c r="O10" i="27"/>
  <c r="O27" i="27"/>
  <c r="M10" i="27"/>
  <c r="M27" i="27"/>
  <c r="N22" i="28"/>
  <c r="O17" i="28"/>
  <c r="M11" i="28"/>
  <c r="M22" i="28"/>
  <c r="N11" i="28"/>
  <c r="N17" i="28"/>
  <c r="N10" i="27"/>
  <c r="I15" i="27"/>
  <c r="I10" i="27"/>
  <c r="G10" i="27"/>
  <c r="H15" i="27"/>
  <c r="H10" i="27"/>
  <c r="G15" i="27"/>
  <c r="G17" i="28"/>
  <c r="I11" i="28"/>
  <c r="H17" i="28"/>
  <c r="G22" i="28"/>
  <c r="H11" i="28"/>
  <c r="I17" i="28"/>
  <c r="H22" i="28"/>
  <c r="I22" i="28"/>
  <c r="G11" i="28"/>
  <c r="K15" i="27"/>
  <c r="L27" i="27"/>
  <c r="J10" i="27"/>
  <c r="J27" i="27"/>
  <c r="L10" i="27"/>
  <c r="Q10" i="27"/>
  <c r="P27" i="27"/>
  <c r="P10" i="27"/>
  <c r="Q15" i="27"/>
  <c r="P15" i="27"/>
  <c r="R10" i="27"/>
  <c r="R17" i="28"/>
  <c r="Q27" i="27"/>
  <c r="K22" i="28"/>
  <c r="L17" i="28"/>
  <c r="K11" i="28"/>
  <c r="L22" i="28"/>
  <c r="J17" i="28"/>
  <c r="K10" i="27"/>
  <c r="K17" i="28"/>
  <c r="T15" i="27"/>
  <c r="T27" i="27"/>
  <c r="U10" i="27"/>
  <c r="U27" i="27"/>
  <c r="T10" i="27"/>
  <c r="S10" i="27"/>
  <c r="U15" i="27"/>
  <c r="S11" i="28"/>
  <c r="T17" i="28"/>
  <c r="S22" i="28"/>
  <c r="U17" i="28"/>
  <c r="T22" i="28"/>
  <c r="T11" i="28"/>
  <c r="J22" i="28"/>
  <c r="M17" i="28"/>
  <c r="M15" i="27"/>
  <c r="N27" i="27"/>
  <c r="S15" i="27"/>
  <c r="J11" i="28"/>
  <c r="U22" i="28"/>
  <c r="G27" i="27"/>
  <c r="H27" i="27"/>
  <c r="S27" i="27"/>
  <c r="I27" i="27"/>
  <c r="O22" i="28"/>
  <c r="J15" i="27"/>
  <c r="L15" i="27"/>
  <c r="K27" i="27"/>
  <c r="S17" i="28"/>
  <c r="R11" i="28"/>
  <c r="U11" i="28"/>
  <c r="O11" i="28"/>
  <c r="L11" i="28"/>
  <c r="O8" i="37" l="1"/>
  <c r="O24" i="37"/>
  <c r="P24" i="37" s="1"/>
  <c r="O9" i="37"/>
  <c r="O13" i="37"/>
  <c r="O13" i="38"/>
  <c r="O19" i="38"/>
  <c r="AJ5" i="37"/>
  <c r="AK5" i="37" s="1"/>
  <c r="AL5" i="37" s="1"/>
  <c r="P23" i="28"/>
  <c r="AJ8" i="38"/>
  <c r="AJ13" i="38"/>
  <c r="AK13" i="38" s="1"/>
  <c r="AQ7" i="38"/>
  <c r="AR7" i="38" s="1"/>
  <c r="AS7" i="38" s="1"/>
  <c r="V6" i="38"/>
  <c r="W6" i="38" s="1"/>
  <c r="X6" i="38" s="1"/>
  <c r="V14" i="38"/>
  <c r="W14" i="38" s="1"/>
  <c r="X14" i="38" s="1"/>
  <c r="AQ9" i="38"/>
  <c r="AR9" i="38" s="1"/>
  <c r="AS9" i="38" s="1"/>
  <c r="V21" i="38"/>
  <c r="W21" i="38" s="1"/>
  <c r="X21" i="38" s="1"/>
  <c r="O7" i="37"/>
  <c r="AJ25" i="37"/>
  <c r="AK25" i="37" s="1"/>
  <c r="AL25" i="37" s="1"/>
  <c r="P8" i="37"/>
  <c r="AQ10" i="38"/>
  <c r="V8" i="37"/>
  <c r="W8" i="37" s="1"/>
  <c r="X8" i="37" s="1"/>
  <c r="V16" i="38"/>
  <c r="W16" i="38" s="1"/>
  <c r="X16" i="38" s="1"/>
  <c r="AC18" i="37"/>
  <c r="AD18" i="37" s="1"/>
  <c r="AC9" i="37"/>
  <c r="H8" i="38"/>
  <c r="I8" i="38" s="1"/>
  <c r="J8" i="38" s="1"/>
  <c r="AQ14" i="38"/>
  <c r="AR14" i="38" s="1"/>
  <c r="AS14" i="38" s="1"/>
  <c r="AC21" i="38"/>
  <c r="AD21" i="38" s="1"/>
  <c r="AE21" i="38" s="1"/>
  <c r="AD13" i="38"/>
  <c r="AE13" i="38" s="1"/>
  <c r="AK7" i="38"/>
  <c r="AL7" i="38" s="1"/>
  <c r="AQ12" i="37"/>
  <c r="AR12" i="37" s="1"/>
  <c r="H6" i="38"/>
  <c r="I6" i="38" s="1"/>
  <c r="AC20" i="38"/>
  <c r="AD20" i="38" s="1"/>
  <c r="AE20" i="38" s="1"/>
  <c r="V12" i="37"/>
  <c r="AJ21" i="38"/>
  <c r="AK21" i="38" s="1"/>
  <c r="AL21" i="38" s="1"/>
  <c r="AR24" i="37"/>
  <c r="AS24" i="37" s="1"/>
  <c r="AD5" i="37"/>
  <c r="AE5" i="37" s="1"/>
  <c r="AJ8" i="37"/>
  <c r="AK8" i="37" s="1"/>
  <c r="H8" i="37"/>
  <c r="I8" i="37" s="1"/>
  <c r="AL21" i="37"/>
  <c r="AR8" i="37"/>
  <c r="AS8" i="37" s="1"/>
  <c r="AR21" i="38"/>
  <c r="AS21" i="38" s="1"/>
  <c r="AE15" i="38"/>
  <c r="H9" i="37"/>
  <c r="I9" i="37" s="1"/>
  <c r="AK10" i="38"/>
  <c r="AL10" i="38" s="1"/>
  <c r="H14" i="38"/>
  <c r="AC8" i="38"/>
  <c r="AD8" i="38" s="1"/>
  <c r="AE8" i="38" s="1"/>
  <c r="V13" i="37"/>
  <c r="V25" i="37"/>
  <c r="W25" i="37" s="1"/>
  <c r="AC7" i="38"/>
  <c r="AD7" i="38" s="1"/>
  <c r="AE7" i="38" s="1"/>
  <c r="O12" i="37"/>
  <c r="O18" i="37"/>
  <c r="AC12" i="37"/>
  <c r="AC9" i="38"/>
  <c r="AQ15" i="38"/>
  <c r="AR15" i="38" s="1"/>
  <c r="AQ5" i="37"/>
  <c r="AR5" i="37" s="1"/>
  <c r="V20" i="38"/>
  <c r="W20" i="38" s="1"/>
  <c r="X20" i="38" s="1"/>
  <c r="AJ6" i="38"/>
  <c r="H5" i="38"/>
  <c r="V10" i="38"/>
  <c r="AJ13" i="37"/>
  <c r="AQ5" i="38"/>
  <c r="AQ16" i="38"/>
  <c r="V13" i="38"/>
  <c r="V18" i="37"/>
  <c r="W18" i="37" s="1"/>
  <c r="X18" i="37" s="1"/>
  <c r="H18" i="37"/>
  <c r="I18" i="37" s="1"/>
  <c r="AQ7" i="37"/>
  <c r="AQ22" i="38"/>
  <c r="H21" i="38"/>
  <c r="I21" i="38" s="1"/>
  <c r="V7" i="37"/>
  <c r="AC14" i="38"/>
  <c r="V7" i="38"/>
  <c r="W7" i="38" s="1"/>
  <c r="X7" i="38" s="1"/>
  <c r="X9" i="38"/>
  <c r="J15" i="38"/>
  <c r="O6" i="38"/>
  <c r="H10" i="38"/>
  <c r="I10" i="38" s="1"/>
  <c r="V8" i="38"/>
  <c r="W8" i="38" s="1"/>
  <c r="X8" i="38" s="1"/>
  <c r="H19" i="38"/>
  <c r="AJ18" i="37"/>
  <c r="AJ14" i="38"/>
  <c r="AR20" i="38"/>
  <c r="AS19" i="38"/>
  <c r="AR13" i="37"/>
  <c r="AS13" i="37" s="1"/>
  <c r="AC10" i="38"/>
  <c r="AD10" i="38" s="1"/>
  <c r="V5" i="37"/>
  <c r="W5" i="37" s="1"/>
  <c r="W14" i="37"/>
  <c r="X14" i="37" s="1"/>
  <c r="AK5" i="38"/>
  <c r="AC14" i="37"/>
  <c r="AD14" i="37" s="1"/>
  <c r="P26" i="37"/>
  <c r="AJ9" i="38"/>
  <c r="AC24" i="37"/>
  <c r="H16" i="38"/>
  <c r="H14" i="37"/>
  <c r="I14" i="37" s="1"/>
  <c r="V19" i="38"/>
  <c r="V26" i="37"/>
  <c r="O14" i="37"/>
  <c r="AJ12" i="37"/>
  <c r="V15" i="38"/>
  <c r="W15" i="38" s="1"/>
  <c r="X15" i="38" s="1"/>
  <c r="AQ14" i="37"/>
  <c r="AR14" i="37" s="1"/>
  <c r="AK16" i="38"/>
  <c r="AL16" i="38" s="1"/>
  <c r="AC5" i="38"/>
  <c r="AL14" i="37"/>
  <c r="H20" i="38"/>
  <c r="AQ18" i="37"/>
  <c r="AR18" i="37" s="1"/>
  <c r="AJ9" i="37"/>
  <c r="AK9" i="37" s="1"/>
  <c r="AD19" i="38"/>
  <c r="AC6" i="38"/>
  <c r="H21" i="37"/>
  <c r="AQ25" i="37"/>
  <c r="H13" i="37"/>
  <c r="AQ6" i="38"/>
  <c r="H13" i="38"/>
  <c r="J26" i="37"/>
  <c r="H25" i="37"/>
  <c r="I25" i="37" s="1"/>
  <c r="AQ9" i="37"/>
  <c r="J9" i="38"/>
  <c r="J7" i="38"/>
  <c r="H6" i="37"/>
  <c r="I6" i="37" s="1"/>
  <c r="J6" i="37" s="1"/>
  <c r="R28" i="27"/>
  <c r="Q28" i="27"/>
  <c r="Q23" i="28"/>
  <c r="O28" i="27"/>
  <c r="R23" i="28"/>
  <c r="P28" i="27"/>
  <c r="N28" i="27"/>
  <c r="M28" i="27"/>
  <c r="N23" i="28"/>
  <c r="O23" i="28"/>
  <c r="M23" i="28"/>
  <c r="I28" i="27"/>
  <c r="G28" i="27"/>
  <c r="H28" i="27"/>
  <c r="G23" i="28"/>
  <c r="I23" i="28"/>
  <c r="H23" i="28"/>
  <c r="J28" i="27"/>
  <c r="K28" i="27"/>
  <c r="L28" i="27"/>
  <c r="K23" i="28"/>
  <c r="L23" i="28"/>
  <c r="T28" i="27"/>
  <c r="U28" i="27"/>
  <c r="S28" i="27"/>
  <c r="S23" i="28"/>
  <c r="U23" i="28"/>
  <c r="T23" i="28"/>
  <c r="J23" i="28"/>
  <c r="P14" i="37" l="1"/>
  <c r="P7" i="37"/>
  <c r="Q24" i="37"/>
  <c r="Q26" i="37"/>
  <c r="P13" i="37"/>
  <c r="O5" i="37"/>
  <c r="O10" i="37" s="1"/>
  <c r="P9" i="37"/>
  <c r="Q8" i="37"/>
  <c r="P18" i="37"/>
  <c r="AR22" i="38"/>
  <c r="AS22" i="38" s="1"/>
  <c r="X25" i="37"/>
  <c r="AS20" i="38"/>
  <c r="O21" i="38"/>
  <c r="P21" i="38" s="1"/>
  <c r="O15" i="38"/>
  <c r="O9" i="38"/>
  <c r="O8" i="38"/>
  <c r="P13" i="38"/>
  <c r="O7" i="38"/>
  <c r="O14" i="38"/>
  <c r="O16" i="38"/>
  <c r="O10" i="38"/>
  <c r="V22" i="38"/>
  <c r="AK8" i="38"/>
  <c r="AL8" i="38" s="1"/>
  <c r="AQ13" i="38"/>
  <c r="W10" i="38"/>
  <c r="X10" i="38" s="1"/>
  <c r="AR10" i="38"/>
  <c r="AS10" i="38" s="1"/>
  <c r="AJ11" i="38"/>
  <c r="AL9" i="37"/>
  <c r="W19" i="38"/>
  <c r="X19" i="38" s="1"/>
  <c r="AQ8" i="38"/>
  <c r="AQ11" i="38" s="1"/>
  <c r="AK18" i="37"/>
  <c r="AL18" i="37" s="1"/>
  <c r="AL13" i="38"/>
  <c r="V15" i="37"/>
  <c r="I14" i="38"/>
  <c r="J14" i="38" s="1"/>
  <c r="O21" i="37"/>
  <c r="J6" i="38"/>
  <c r="AD9" i="37"/>
  <c r="H22" i="38"/>
  <c r="I20" i="38"/>
  <c r="J20" i="38" s="1"/>
  <c r="J10" i="38"/>
  <c r="J9" i="37"/>
  <c r="J5" i="37"/>
  <c r="J14" i="37"/>
  <c r="AC11" i="38"/>
  <c r="AD9" i="38"/>
  <c r="AE9" i="38" s="1"/>
  <c r="AK14" i="38"/>
  <c r="W26" i="37"/>
  <c r="X26" i="37" s="1"/>
  <c r="AL8" i="37"/>
  <c r="W7" i="37"/>
  <c r="AS15" i="38"/>
  <c r="AR6" i="38"/>
  <c r="AS6" i="38" s="1"/>
  <c r="O5" i="38"/>
  <c r="P5" i="38" s="1"/>
  <c r="AR15" i="37"/>
  <c r="AD14" i="38"/>
  <c r="AE14" i="38" s="1"/>
  <c r="V17" i="38"/>
  <c r="AS18" i="37"/>
  <c r="AS14" i="37"/>
  <c r="AC22" i="38"/>
  <c r="I19" i="38"/>
  <c r="AR9" i="37"/>
  <c r="AS9" i="37" s="1"/>
  <c r="I16" i="38"/>
  <c r="J16" i="38" s="1"/>
  <c r="I21" i="37"/>
  <c r="J21" i="37" s="1"/>
  <c r="AQ10" i="37"/>
  <c r="AR7" i="37"/>
  <c r="AD12" i="37"/>
  <c r="AD15" i="37" s="1"/>
  <c r="AC15" i="37"/>
  <c r="AQ21" i="37"/>
  <c r="AR21" i="37" s="1"/>
  <c r="J25" i="37"/>
  <c r="H24" i="37"/>
  <c r="O15" i="37"/>
  <c r="AJ15" i="37"/>
  <c r="AK13" i="37"/>
  <c r="AL13" i="37" s="1"/>
  <c r="AS5" i="37"/>
  <c r="AR25" i="37"/>
  <c r="AS25" i="37" s="1"/>
  <c r="AD6" i="38"/>
  <c r="AE6" i="38" s="1"/>
  <c r="V21" i="37"/>
  <c r="W21" i="37" s="1"/>
  <c r="O20" i="38"/>
  <c r="AD24" i="37"/>
  <c r="I13" i="38"/>
  <c r="H17" i="38"/>
  <c r="W12" i="37"/>
  <c r="J21" i="38"/>
  <c r="J18" i="37"/>
  <c r="X5" i="37"/>
  <c r="H7" i="37"/>
  <c r="I7" i="37" s="1"/>
  <c r="J8" i="37"/>
  <c r="V5" i="38"/>
  <c r="V11" i="38" s="1"/>
  <c r="P6" i="38"/>
  <c r="I13" i="37"/>
  <c r="J13" i="37" s="1"/>
  <c r="W13" i="37"/>
  <c r="X13" i="37" s="1"/>
  <c r="AJ15" i="38"/>
  <c r="AK15" i="38" s="1"/>
  <c r="AE19" i="38"/>
  <c r="AD22" i="38"/>
  <c r="AD5" i="38"/>
  <c r="V9" i="37"/>
  <c r="V10" i="37" s="1"/>
  <c r="AJ20" i="38"/>
  <c r="AK20" i="38" s="1"/>
  <c r="AR16" i="38"/>
  <c r="AS16" i="38" s="1"/>
  <c r="AE10" i="38"/>
  <c r="AL5" i="38"/>
  <c r="AR5" i="38"/>
  <c r="AQ15" i="37"/>
  <c r="AJ19" i="38"/>
  <c r="AK19" i="38" s="1"/>
  <c r="AC16" i="38"/>
  <c r="AC17" i="38" s="1"/>
  <c r="P12" i="37"/>
  <c r="AJ26" i="37"/>
  <c r="AK26" i="37" s="1"/>
  <c r="AL26" i="37" s="1"/>
  <c r="I5" i="38"/>
  <c r="I11" i="38" s="1"/>
  <c r="H11" i="38"/>
  <c r="AK9" i="38"/>
  <c r="AL9" i="38" s="1"/>
  <c r="AC7" i="37"/>
  <c r="AC10" i="37" s="1"/>
  <c r="AJ24" i="37"/>
  <c r="AK24" i="37" s="1"/>
  <c r="AQ26" i="37"/>
  <c r="AR26" i="37" s="1"/>
  <c r="AS12" i="37"/>
  <c r="AK12" i="37"/>
  <c r="AK6" i="38"/>
  <c r="AL6" i="38" s="1"/>
  <c r="W13" i="38"/>
  <c r="W17" i="38" s="1"/>
  <c r="AJ7" i="37"/>
  <c r="AK7" i="37" s="1"/>
  <c r="AK10" i="37" s="1"/>
  <c r="V24" i="37"/>
  <c r="O25" i="37"/>
  <c r="AC21" i="37"/>
  <c r="AC27" i="37" s="1"/>
  <c r="P19" i="38"/>
  <c r="C10" i="12"/>
  <c r="D10" i="12"/>
  <c r="E10" i="12"/>
  <c r="C8" i="8"/>
  <c r="V12" i="28"/>
  <c r="V18" i="28"/>
  <c r="AU17" i="38"/>
  <c r="AN17" i="38"/>
  <c r="AG17" i="38"/>
  <c r="Z17" i="38"/>
  <c r="S17" i="38"/>
  <c r="L17" i="38"/>
  <c r="L23" i="38" s="1"/>
  <c r="AU11" i="38"/>
  <c r="V6" i="27"/>
  <c r="W6" i="27"/>
  <c r="X6" i="27"/>
  <c r="V11" i="27"/>
  <c r="V16" i="27"/>
  <c r="V19" i="27"/>
  <c r="W19" i="27"/>
  <c r="X19" i="27"/>
  <c r="V20" i="27"/>
  <c r="V22" i="27"/>
  <c r="W22" i="27"/>
  <c r="X22" i="27"/>
  <c r="V23" i="27"/>
  <c r="W26" i="27"/>
  <c r="P15" i="37" l="1"/>
  <c r="Q18" i="37"/>
  <c r="Q9" i="37"/>
  <c r="Q7" i="37"/>
  <c r="P5" i="37"/>
  <c r="P10" i="37" s="1"/>
  <c r="Q13" i="37"/>
  <c r="Q14" i="37"/>
  <c r="H20" i="1"/>
  <c r="H4" i="1"/>
  <c r="I4" i="1" s="1"/>
  <c r="H17" i="1"/>
  <c r="I17" i="1" s="1"/>
  <c r="W22" i="38"/>
  <c r="X22" i="38" s="1"/>
  <c r="O17" i="38"/>
  <c r="O22" i="38"/>
  <c r="I10" i="37"/>
  <c r="AR8" i="38"/>
  <c r="AS8" i="38" s="1"/>
  <c r="AK22" i="38"/>
  <c r="P15" i="38"/>
  <c r="P16" i="38"/>
  <c r="Q6" i="38"/>
  <c r="P10" i="38"/>
  <c r="P14" i="38"/>
  <c r="Q13" i="38"/>
  <c r="P7" i="38"/>
  <c r="Q21" i="38"/>
  <c r="P8" i="38"/>
  <c r="P20" i="38"/>
  <c r="P9" i="38"/>
  <c r="X13" i="38"/>
  <c r="AL20" i="38"/>
  <c r="P21" i="37"/>
  <c r="AR13" i="38"/>
  <c r="AR17" i="38" s="1"/>
  <c r="AQ17" i="38"/>
  <c r="AQ23" i="38" s="1"/>
  <c r="AR10" i="37"/>
  <c r="W15" i="37"/>
  <c r="X17" i="38"/>
  <c r="AS15" i="37"/>
  <c r="O27" i="37"/>
  <c r="AS7" i="37"/>
  <c r="AS10" i="37" s="1"/>
  <c r="V23" i="38"/>
  <c r="AQ27" i="37"/>
  <c r="AQ28" i="37" s="1"/>
  <c r="AJ22" i="38"/>
  <c r="AD11" i="38"/>
  <c r="AE11" i="38" s="1"/>
  <c r="AD7" i="37"/>
  <c r="AD10" i="37" s="1"/>
  <c r="J11" i="38"/>
  <c r="AC28" i="37"/>
  <c r="AC23" i="38"/>
  <c r="AK27" i="37"/>
  <c r="Q12" i="37"/>
  <c r="AS5" i="38"/>
  <c r="X7" i="37"/>
  <c r="W9" i="37"/>
  <c r="X9" i="37" s="1"/>
  <c r="W24" i="37"/>
  <c r="W27" i="37" s="1"/>
  <c r="V27" i="37"/>
  <c r="V28" i="37" s="1"/>
  <c r="AD21" i="37"/>
  <c r="AD27" i="37" s="1"/>
  <c r="AR27" i="37"/>
  <c r="AE5" i="38"/>
  <c r="AE22" i="38"/>
  <c r="AK11" i="38"/>
  <c r="AL11" i="38" s="1"/>
  <c r="I17" i="38"/>
  <c r="J17" i="38" s="1"/>
  <c r="O11" i="38"/>
  <c r="Q5" i="38"/>
  <c r="AS26" i="37"/>
  <c r="AS21" i="37"/>
  <c r="AJ10" i="37"/>
  <c r="AL7" i="37"/>
  <c r="AL10" i="37" s="1"/>
  <c r="X12" i="37"/>
  <c r="X15" i="37" s="1"/>
  <c r="H10" i="37"/>
  <c r="J7" i="37"/>
  <c r="J10" i="37" s="1"/>
  <c r="AK15" i="37"/>
  <c r="AL19" i="38"/>
  <c r="J19" i="38"/>
  <c r="I22" i="38"/>
  <c r="J13" i="38"/>
  <c r="P25" i="37"/>
  <c r="X21" i="37"/>
  <c r="AL24" i="37"/>
  <c r="AL27" i="37" s="1"/>
  <c r="AJ27" i="37"/>
  <c r="Q19" i="38"/>
  <c r="W5" i="38"/>
  <c r="AD16" i="38"/>
  <c r="AD17" i="38" s="1"/>
  <c r="AL12" i="37"/>
  <c r="AL15" i="37" s="1"/>
  <c r="AJ17" i="38"/>
  <c r="AL15" i="38"/>
  <c r="H23" i="38"/>
  <c r="I24" i="37"/>
  <c r="I27" i="37" s="1"/>
  <c r="H27" i="37"/>
  <c r="J5" i="38"/>
  <c r="AK17" i="38"/>
  <c r="AL14" i="38"/>
  <c r="W18" i="27"/>
  <c r="V8" i="27"/>
  <c r="V25" i="27"/>
  <c r="X12" i="27"/>
  <c r="X21" i="27"/>
  <c r="W9" i="27"/>
  <c r="X5" i="27"/>
  <c r="V14" i="27"/>
  <c r="W10" i="28"/>
  <c r="V15" i="28"/>
  <c r="X19" i="28"/>
  <c r="X9" i="28"/>
  <c r="X26" i="27"/>
  <c r="W12" i="27"/>
  <c r="X24" i="27"/>
  <c r="V13" i="28"/>
  <c r="X15" i="28"/>
  <c r="W20" i="28"/>
  <c r="W14" i="27"/>
  <c r="V8" i="28"/>
  <c r="X7" i="27"/>
  <c r="V18" i="27"/>
  <c r="V6" i="28"/>
  <c r="X8" i="28"/>
  <c r="X9" i="27"/>
  <c r="W8" i="27"/>
  <c r="V13" i="27"/>
  <c r="X18" i="27"/>
  <c r="W25" i="27"/>
  <c r="X13" i="28"/>
  <c r="W16" i="28"/>
  <c r="V21" i="28"/>
  <c r="V7" i="27"/>
  <c r="X6" i="28"/>
  <c r="W9" i="28"/>
  <c r="W5" i="27"/>
  <c r="V9" i="27"/>
  <c r="X13" i="27"/>
  <c r="W21" i="27"/>
  <c r="V7" i="28"/>
  <c r="W14" i="28"/>
  <c r="V19" i="28"/>
  <c r="X21" i="28"/>
  <c r="W7" i="28"/>
  <c r="V10" i="28"/>
  <c r="X14" i="28"/>
  <c r="W19" i="28"/>
  <c r="V5" i="28"/>
  <c r="X7" i="28"/>
  <c r="W7" i="27"/>
  <c r="V12" i="27"/>
  <c r="X14" i="27"/>
  <c r="W24" i="27"/>
  <c r="E11" i="28"/>
  <c r="X10" i="28"/>
  <c r="W15" i="28"/>
  <c r="V20" i="28"/>
  <c r="X5" i="28"/>
  <c r="W8" i="28"/>
  <c r="W13" i="28"/>
  <c r="V16" i="28"/>
  <c r="X20" i="28"/>
  <c r="W6" i="28"/>
  <c r="V9" i="28"/>
  <c r="V5" i="27"/>
  <c r="X8" i="27"/>
  <c r="W13" i="27"/>
  <c r="V21" i="27"/>
  <c r="X25" i="27"/>
  <c r="V14" i="28"/>
  <c r="X16" i="28"/>
  <c r="W21" i="28"/>
  <c r="V26" i="27"/>
  <c r="W5" i="28"/>
  <c r="V24" i="27"/>
  <c r="D11" i="28"/>
  <c r="Z23" i="38"/>
  <c r="F11" i="28"/>
  <c r="AU23" i="38"/>
  <c r="S23" i="38"/>
  <c r="AN23" i="38"/>
  <c r="AG23" i="38"/>
  <c r="Q15" i="37" l="1"/>
  <c r="I20" i="1"/>
  <c r="Q21" i="37"/>
  <c r="O28" i="37"/>
  <c r="Q5" i="37"/>
  <c r="Q10" i="37" s="1"/>
  <c r="H19" i="1"/>
  <c r="I19" i="1" s="1"/>
  <c r="AS13" i="38"/>
  <c r="H12" i="1"/>
  <c r="I12" i="1" s="1"/>
  <c r="H16" i="1"/>
  <c r="I16" i="1" s="1"/>
  <c r="H7" i="1"/>
  <c r="I7" i="1" s="1"/>
  <c r="H22" i="1"/>
  <c r="I22" i="1" s="1"/>
  <c r="H10" i="1"/>
  <c r="I10" i="1" s="1"/>
  <c r="H11" i="1"/>
  <c r="I11" i="1" s="1"/>
  <c r="H23" i="1"/>
  <c r="I23" i="1" s="1"/>
  <c r="H6" i="1"/>
  <c r="I6" i="1" s="1"/>
  <c r="H24" i="1"/>
  <c r="H3" i="1"/>
  <c r="H5" i="1"/>
  <c r="I5" i="1" s="1"/>
  <c r="AR11" i="38"/>
  <c r="AS11" i="38" s="1"/>
  <c r="X24" i="37"/>
  <c r="X27" i="37" s="1"/>
  <c r="AL17" i="38"/>
  <c r="AL22" i="38"/>
  <c r="AS17" i="38"/>
  <c r="Q7" i="38"/>
  <c r="P22" i="38"/>
  <c r="Q22" i="38" s="1"/>
  <c r="Q20" i="38"/>
  <c r="P17" i="38"/>
  <c r="Q14" i="38"/>
  <c r="Q9" i="38"/>
  <c r="Q10" i="38"/>
  <c r="O23" i="38"/>
  <c r="Q8" i="38"/>
  <c r="P11" i="38"/>
  <c r="Q16" i="38"/>
  <c r="Q15" i="38"/>
  <c r="AS27" i="37"/>
  <c r="AS28" i="37" s="1"/>
  <c r="AJ28" i="37"/>
  <c r="AR28" i="37"/>
  <c r="J24" i="37"/>
  <c r="J27" i="37" s="1"/>
  <c r="X10" i="37"/>
  <c r="AD28" i="37"/>
  <c r="AD23" i="38"/>
  <c r="AE23" i="38" s="1"/>
  <c r="AE16" i="38"/>
  <c r="AJ23" i="38"/>
  <c r="R11" i="1"/>
  <c r="S11" i="1" s="1"/>
  <c r="R4" i="1"/>
  <c r="S4" i="1" s="1"/>
  <c r="W10" i="37"/>
  <c r="W28" i="37" s="1"/>
  <c r="AV5" i="37"/>
  <c r="AE17" i="38"/>
  <c r="R12" i="1"/>
  <c r="S12" i="1" s="1"/>
  <c r="Q25" i="37"/>
  <c r="P27" i="37"/>
  <c r="I23" i="38"/>
  <c r="J23" i="38" s="1"/>
  <c r="J22" i="38"/>
  <c r="AK28" i="37"/>
  <c r="X5" i="38"/>
  <c r="W11" i="38"/>
  <c r="AL28" i="37"/>
  <c r="AK23" i="38"/>
  <c r="AV26" i="37"/>
  <c r="AV25" i="37"/>
  <c r="AV15" i="38"/>
  <c r="AV9" i="38"/>
  <c r="AV10" i="38"/>
  <c r="AV7" i="38"/>
  <c r="AV6" i="38"/>
  <c r="AV13" i="38"/>
  <c r="AV16" i="38"/>
  <c r="AV8" i="38"/>
  <c r="AV20" i="38"/>
  <c r="AV21" i="38"/>
  <c r="AV14" i="38"/>
  <c r="W11" i="28"/>
  <c r="AV19" i="38"/>
  <c r="AV5" i="38"/>
  <c r="AV24" i="37"/>
  <c r="V11" i="28"/>
  <c r="Q27" i="37" l="1"/>
  <c r="Q28" i="37" s="1"/>
  <c r="P28" i="37"/>
  <c r="AR23" i="38"/>
  <c r="AS23" i="38" s="1"/>
  <c r="I3" i="1"/>
  <c r="I24" i="1"/>
  <c r="X28" i="37"/>
  <c r="R8" i="1"/>
  <c r="S8" i="1" s="1"/>
  <c r="Q11" i="38"/>
  <c r="P23" i="38"/>
  <c r="Q17" i="38"/>
  <c r="AL23" i="38"/>
  <c r="R13" i="1"/>
  <c r="S13" i="1" s="1"/>
  <c r="R14" i="1"/>
  <c r="S14" i="1" s="1"/>
  <c r="R5" i="1"/>
  <c r="S5" i="1" s="1"/>
  <c r="R19" i="1"/>
  <c r="S19" i="1" s="1"/>
  <c r="R6" i="1"/>
  <c r="S6" i="1" s="1"/>
  <c r="R3" i="1"/>
  <c r="S3" i="1" s="1"/>
  <c r="R18" i="1"/>
  <c r="S18" i="1" s="1"/>
  <c r="R7" i="1"/>
  <c r="S7" i="1" s="1"/>
  <c r="W23" i="38"/>
  <c r="X23" i="38" s="1"/>
  <c r="X11" i="38"/>
  <c r="R17" i="1"/>
  <c r="AV11" i="38"/>
  <c r="AV17" i="38"/>
  <c r="X11" i="28"/>
  <c r="AV21" i="37"/>
  <c r="AV14" i="37"/>
  <c r="AV13" i="37"/>
  <c r="AV12" i="37"/>
  <c r="AV9" i="37"/>
  <c r="AV8" i="37"/>
  <c r="AV7" i="37"/>
  <c r="AU27" i="37"/>
  <c r="AV22" i="37"/>
  <c r="AV19" i="37"/>
  <c r="AV18" i="37"/>
  <c r="AU10" i="37"/>
  <c r="AV6" i="37"/>
  <c r="J4" i="1" s="1"/>
  <c r="AN27" i="37"/>
  <c r="AN15" i="37"/>
  <c r="AG27" i="37"/>
  <c r="AG15" i="37"/>
  <c r="Z27" i="37"/>
  <c r="Z15" i="37"/>
  <c r="S27" i="37"/>
  <c r="S15" i="37"/>
  <c r="L27" i="37"/>
  <c r="L15" i="37"/>
  <c r="Q23" i="38" l="1"/>
  <c r="R9" i="1"/>
  <c r="S9" i="1" s="1"/>
  <c r="S17" i="1"/>
  <c r="AV27" i="37"/>
  <c r="L28" i="37"/>
  <c r="AG28" i="37"/>
  <c r="AV15" i="37"/>
  <c r="AV10" i="37"/>
  <c r="Z28" i="37"/>
  <c r="AN28" i="37"/>
  <c r="AU28" i="37"/>
  <c r="S28" i="37"/>
  <c r="AV28" i="37" l="1"/>
  <c r="D16" i="34" l="1"/>
  <c r="D31" i="34"/>
  <c r="E31" i="34"/>
  <c r="C21" i="7"/>
  <c r="E17" i="35" l="1"/>
  <c r="D17" i="35"/>
  <c r="C17" i="35"/>
  <c r="B17" i="35"/>
  <c r="E28" i="17" l="1"/>
  <c r="F28" i="17" s="1"/>
  <c r="G28" i="17" s="1"/>
  <c r="E15" i="17"/>
  <c r="F15" i="17" s="1"/>
  <c r="G15" i="17" s="1"/>
  <c r="E14" i="17"/>
  <c r="F14" i="17" s="1"/>
  <c r="G14" i="17" s="1"/>
  <c r="E13" i="17"/>
  <c r="F13" i="17" s="1"/>
  <c r="G13" i="17" s="1"/>
  <c r="E12" i="17"/>
  <c r="F12" i="17" s="1"/>
  <c r="G12" i="17" s="1"/>
  <c r="D11" i="11"/>
  <c r="G7" i="16"/>
  <c r="F7" i="16"/>
  <c r="E7" i="16"/>
  <c r="D7" i="16"/>
  <c r="C7" i="16"/>
  <c r="C29" i="8"/>
  <c r="C36" i="7"/>
  <c r="C19" i="7"/>
  <c r="C5" i="7"/>
  <c r="C23" i="5"/>
  <c r="C12" i="5"/>
  <c r="C24" i="5" l="1"/>
  <c r="C17" i="8"/>
  <c r="C31" i="8" s="1"/>
  <c r="C25" i="7"/>
  <c r="C37" i="7" s="1"/>
  <c r="F22" i="28" l="1"/>
  <c r="X22" i="28" s="1"/>
  <c r="E22" i="28"/>
  <c r="W22" i="28" s="1"/>
  <c r="D22" i="28"/>
  <c r="V22" i="28" l="1"/>
  <c r="E17" i="28"/>
  <c r="W17" i="28" s="1"/>
  <c r="E16" i="34"/>
  <c r="F17" i="28"/>
  <c r="X17" i="28" s="1"/>
  <c r="D17" i="28"/>
  <c r="V17" i="28" s="1"/>
  <c r="E15" i="27"/>
  <c r="W15" i="27" s="1"/>
  <c r="E27" i="27"/>
  <c r="W27" i="27" s="1"/>
  <c r="D15" i="27"/>
  <c r="V15" i="27" s="1"/>
  <c r="E27" i="37"/>
  <c r="F15" i="27"/>
  <c r="X15" i="27" s="1"/>
  <c r="D10" i="27"/>
  <c r="V10" i="27" s="1"/>
  <c r="F10" i="27"/>
  <c r="X10" i="27" s="1"/>
  <c r="D27" i="27"/>
  <c r="V27" i="27" s="1"/>
  <c r="F27" i="27"/>
  <c r="X27" i="27" s="1"/>
  <c r="H13" i="1" l="1"/>
  <c r="I13" i="1" s="1"/>
  <c r="H25" i="1"/>
  <c r="I25" i="1" s="1"/>
  <c r="R20" i="1"/>
  <c r="AV22" i="38"/>
  <c r="AV23" i="38" s="1"/>
  <c r="D23" i="28"/>
  <c r="V23" i="28" s="1"/>
  <c r="F28" i="27"/>
  <c r="X28" i="27" s="1"/>
  <c r="D28" i="27"/>
  <c r="V28" i="27" s="1"/>
  <c r="E10" i="27"/>
  <c r="H12" i="37" l="1"/>
  <c r="H15" i="37" s="1"/>
  <c r="H28" i="37" s="1"/>
  <c r="S20" i="1"/>
  <c r="R15" i="1"/>
  <c r="S15" i="1" s="1"/>
  <c r="W10" i="27"/>
  <c r="H8" i="1" s="1"/>
  <c r="F23" i="28"/>
  <c r="X23" i="28" s="1"/>
  <c r="E23" i="28"/>
  <c r="W23" i="28" s="1"/>
  <c r="R26" i="1" s="1"/>
  <c r="E28" i="37"/>
  <c r="E28" i="27"/>
  <c r="I12" i="37" l="1"/>
  <c r="I15" i="37" s="1"/>
  <c r="I28" i="37" s="1"/>
  <c r="W28" i="27"/>
  <c r="H26" i="1" l="1"/>
  <c r="I26" i="1" s="1"/>
  <c r="J12" i="37"/>
  <c r="J15" i="37" s="1"/>
  <c r="J28" i="37" s="1"/>
  <c r="I8" i="1"/>
  <c r="S26" i="1"/>
  <c r="T26" i="1" s="1"/>
  <c r="D8" i="40" l="1"/>
  <c r="N31" i="10" s="1"/>
  <c r="J5" i="1"/>
  <c r="N4" i="10" s="1"/>
  <c r="J17" i="1"/>
  <c r="J24" i="1"/>
  <c r="F15" i="34" s="1"/>
  <c r="J10" i="1"/>
  <c r="N10" i="10" s="1"/>
  <c r="J23" i="1"/>
  <c r="J25" i="1"/>
  <c r="J26" i="1"/>
  <c r="J7" i="1"/>
  <c r="N6" i="10" s="1"/>
  <c r="J11" i="1"/>
  <c r="N8" i="10" s="1"/>
  <c r="J8" i="1"/>
  <c r="J19" i="1"/>
  <c r="J12" i="1"/>
  <c r="N9" i="10" s="1"/>
  <c r="J16" i="1"/>
  <c r="J20" i="1"/>
  <c r="J22" i="1"/>
  <c r="J3" i="1"/>
  <c r="N7" i="10" s="1"/>
  <c r="J6" i="1"/>
  <c r="N5" i="10" s="1"/>
  <c r="J13" i="1"/>
  <c r="N10" i="36" l="1"/>
  <c r="F5" i="10"/>
  <c r="C5" i="10"/>
  <c r="G5" i="10"/>
  <c r="H5" i="10"/>
  <c r="K5" i="10"/>
  <c r="M5" i="10"/>
  <c r="B5" i="10"/>
  <c r="J5" i="10"/>
  <c r="D5" i="10"/>
  <c r="E5" i="10"/>
  <c r="L5" i="10"/>
  <c r="I5" i="10"/>
  <c r="F10" i="10"/>
  <c r="B10" i="10"/>
  <c r="I10" i="10"/>
  <c r="G10" i="10"/>
  <c r="E10" i="10"/>
  <c r="L10" i="10"/>
  <c r="C10" i="10"/>
  <c r="D10" i="10"/>
  <c r="M10" i="10"/>
  <c r="H10" i="10"/>
  <c r="J10" i="10"/>
  <c r="K10" i="10"/>
  <c r="H8" i="10"/>
  <c r="E8" i="10"/>
  <c r="B8" i="10"/>
  <c r="L8" i="10"/>
  <c r="F8" i="10"/>
  <c r="C8" i="10"/>
  <c r="K8" i="10"/>
  <c r="D8" i="10"/>
  <c r="J8" i="10"/>
  <c r="I8" i="10"/>
  <c r="M8" i="10"/>
  <c r="G8" i="10"/>
  <c r="E7" i="10"/>
  <c r="F7" i="10"/>
  <c r="I7" i="10"/>
  <c r="C7" i="10"/>
  <c r="J7" i="10"/>
  <c r="D7" i="10"/>
  <c r="H7" i="10"/>
  <c r="B7" i="10"/>
  <c r="L7" i="10"/>
  <c r="M7" i="10"/>
  <c r="K7" i="10"/>
  <c r="G7" i="10"/>
  <c r="F12" i="34"/>
  <c r="N12" i="10"/>
  <c r="F6" i="10"/>
  <c r="B6" i="10"/>
  <c r="M6" i="10"/>
  <c r="G6" i="10"/>
  <c r="D6" i="10"/>
  <c r="C6" i="10"/>
  <c r="I6" i="10"/>
  <c r="K6" i="10"/>
  <c r="L6" i="10"/>
  <c r="J6" i="10"/>
  <c r="E6" i="10"/>
  <c r="H6" i="10"/>
  <c r="F14" i="34"/>
  <c r="N14" i="10"/>
  <c r="N11" i="10"/>
  <c r="I4" i="10"/>
  <c r="L4" i="10"/>
  <c r="H4" i="10"/>
  <c r="G4" i="10"/>
  <c r="D4" i="10"/>
  <c r="K4" i="10"/>
  <c r="E4" i="10"/>
  <c r="J4" i="10"/>
  <c r="F4" i="10"/>
  <c r="B4" i="10"/>
  <c r="C4" i="10"/>
  <c r="M4" i="10"/>
  <c r="F13" i="34"/>
  <c r="N13" i="10"/>
  <c r="K9" i="10"/>
  <c r="E9" i="10"/>
  <c r="I9" i="10"/>
  <c r="F9" i="10"/>
  <c r="L9" i="10"/>
  <c r="M9" i="10"/>
  <c r="C9" i="10"/>
  <c r="J9" i="10"/>
  <c r="H9" i="10"/>
  <c r="D9" i="10"/>
  <c r="B9" i="10"/>
  <c r="G9" i="10"/>
  <c r="C20" i="9"/>
  <c r="F9" i="34"/>
  <c r="C21" i="9"/>
  <c r="F10" i="34"/>
  <c r="F5" i="34"/>
  <c r="N8" i="36"/>
  <c r="C5" i="9"/>
  <c r="C7" i="9"/>
  <c r="N6" i="36"/>
  <c r="F7" i="34"/>
  <c r="F6" i="34"/>
  <c r="N9" i="36"/>
  <c r="C6" i="9"/>
  <c r="F4" i="34"/>
  <c r="N7" i="36"/>
  <c r="C4" i="9"/>
  <c r="F11" i="34"/>
  <c r="B3" i="36"/>
  <c r="F8" i="34"/>
  <c r="C19" i="9"/>
  <c r="C31" i="1"/>
  <c r="C32" i="1"/>
  <c r="C30" i="1"/>
  <c r="T14" i="1"/>
  <c r="C38" i="1" s="1"/>
  <c r="T4" i="1"/>
  <c r="N19" i="10" s="1"/>
  <c r="C29" i="1"/>
  <c r="T5" i="1"/>
  <c r="N20" i="10" s="1"/>
  <c r="T12" i="1"/>
  <c r="N24" i="10" s="1"/>
  <c r="T24" i="1"/>
  <c r="T25" i="1"/>
  <c r="T19" i="1"/>
  <c r="T9" i="1"/>
  <c r="T23" i="1"/>
  <c r="T15" i="1"/>
  <c r="T8" i="1"/>
  <c r="T11" i="1"/>
  <c r="T6" i="1"/>
  <c r="N21" i="10" s="1"/>
  <c r="T3" i="1"/>
  <c r="N18" i="10" s="1"/>
  <c r="T22" i="1"/>
  <c r="T18" i="1"/>
  <c r="T17" i="1"/>
  <c r="T7" i="1"/>
  <c r="T13" i="1"/>
  <c r="N25" i="10" s="1"/>
  <c r="T20" i="1"/>
  <c r="C27" i="9" s="1"/>
  <c r="AE7" i="37"/>
  <c r="AE24" i="37"/>
  <c r="AE18" i="37"/>
  <c r="AE12" i="37"/>
  <c r="AE25" i="37"/>
  <c r="AE19" i="37"/>
  <c r="AE13" i="37"/>
  <c r="AE14" i="37"/>
  <c r="AE22" i="37"/>
  <c r="AE9" i="37"/>
  <c r="AE26" i="37"/>
  <c r="AE8" i="37"/>
  <c r="AE21" i="37"/>
  <c r="AE6" i="37"/>
  <c r="F28" i="34" l="1"/>
  <c r="N27" i="10"/>
  <c r="D27" i="10" s="1"/>
  <c r="N28" i="10"/>
  <c r="G28" i="10" s="1"/>
  <c r="N23" i="36"/>
  <c r="N23" i="10"/>
  <c r="G23" i="10" s="1"/>
  <c r="C36" i="1"/>
  <c r="N22" i="10"/>
  <c r="C22" i="10" s="1"/>
  <c r="C37" i="1"/>
  <c r="H13" i="10"/>
  <c r="M13" i="10"/>
  <c r="K13" i="10"/>
  <c r="C13" i="10"/>
  <c r="E13" i="10"/>
  <c r="G13" i="10"/>
  <c r="D13" i="10"/>
  <c r="B13" i="10"/>
  <c r="I13" i="10"/>
  <c r="F13" i="10"/>
  <c r="L13" i="10"/>
  <c r="J13" i="10"/>
  <c r="F18" i="10"/>
  <c r="D18" i="10"/>
  <c r="E18" i="10"/>
  <c r="H18" i="10"/>
  <c r="M18" i="10"/>
  <c r="C18" i="10"/>
  <c r="I18" i="10"/>
  <c r="B18" i="10"/>
  <c r="L18" i="10"/>
  <c r="J18" i="10"/>
  <c r="G18" i="10"/>
  <c r="K18" i="10"/>
  <c r="N15" i="10"/>
  <c r="I11" i="10"/>
  <c r="M11" i="10"/>
  <c r="B11" i="10"/>
  <c r="J11" i="10"/>
  <c r="D11" i="10"/>
  <c r="L11" i="10"/>
  <c r="H11" i="10"/>
  <c r="G11" i="10"/>
  <c r="C11" i="10"/>
  <c r="F11" i="10"/>
  <c r="E11" i="10"/>
  <c r="K11" i="10"/>
  <c r="M19" i="10"/>
  <c r="F19" i="10"/>
  <c r="D19" i="10"/>
  <c r="I19" i="10"/>
  <c r="L19" i="10"/>
  <c r="E19" i="10"/>
  <c r="B19" i="10"/>
  <c r="C19" i="10"/>
  <c r="H19" i="10"/>
  <c r="J19" i="10"/>
  <c r="G19" i="10"/>
  <c r="K19" i="10"/>
  <c r="K14" i="10"/>
  <c r="I14" i="10"/>
  <c r="J14" i="10"/>
  <c r="C14" i="10"/>
  <c r="M14" i="10"/>
  <c r="B14" i="10"/>
  <c r="F14" i="10"/>
  <c r="G14" i="10"/>
  <c r="D14" i="10"/>
  <c r="E14" i="10"/>
  <c r="L14" i="10"/>
  <c r="H14" i="10"/>
  <c r="E25" i="10"/>
  <c r="L25" i="10"/>
  <c r="K25" i="10"/>
  <c r="I25" i="10"/>
  <c r="J25" i="10"/>
  <c r="H25" i="10"/>
  <c r="F25" i="10"/>
  <c r="D25" i="10"/>
  <c r="G25" i="10"/>
  <c r="M25" i="10"/>
  <c r="C25" i="10"/>
  <c r="B25" i="10"/>
  <c r="L20" i="10"/>
  <c r="K20" i="10"/>
  <c r="B20" i="10"/>
  <c r="H20" i="10"/>
  <c r="F20" i="10"/>
  <c r="E20" i="10"/>
  <c r="C20" i="10"/>
  <c r="G20" i="10"/>
  <c r="D20" i="10"/>
  <c r="J20" i="10"/>
  <c r="I20" i="10"/>
  <c r="M20" i="10"/>
  <c r="F27" i="34"/>
  <c r="N26" i="10"/>
  <c r="K12" i="10"/>
  <c r="C12" i="10"/>
  <c r="J12" i="10"/>
  <c r="M12" i="10"/>
  <c r="H12" i="10"/>
  <c r="D12" i="10"/>
  <c r="G12" i="10"/>
  <c r="B12" i="10"/>
  <c r="E12" i="10"/>
  <c r="L12" i="10"/>
  <c r="F12" i="10"/>
  <c r="I12" i="10"/>
  <c r="E21" i="10"/>
  <c r="B21" i="10"/>
  <c r="G21" i="10"/>
  <c r="C21" i="10"/>
  <c r="H21" i="10"/>
  <c r="D21" i="10"/>
  <c r="F21" i="10"/>
  <c r="K21" i="10"/>
  <c r="J21" i="10"/>
  <c r="I21" i="10"/>
  <c r="L21" i="10"/>
  <c r="M21" i="10"/>
  <c r="C14" i="9"/>
  <c r="D14" i="9" s="1"/>
  <c r="E14" i="9" s="1"/>
  <c r="F14" i="9" s="1"/>
  <c r="N29" i="10"/>
  <c r="J24" i="10"/>
  <c r="H24" i="10"/>
  <c r="L24" i="10"/>
  <c r="D24" i="10"/>
  <c r="K24" i="10"/>
  <c r="I24" i="10"/>
  <c r="C24" i="10"/>
  <c r="B24" i="10"/>
  <c r="F24" i="10"/>
  <c r="M24" i="10"/>
  <c r="E24" i="10"/>
  <c r="G24" i="10"/>
  <c r="AE27" i="37"/>
  <c r="F16" i="34"/>
  <c r="F22" i="34"/>
  <c r="N19" i="36"/>
  <c r="C12" i="9"/>
  <c r="D4" i="9"/>
  <c r="E4" i="9" s="1"/>
  <c r="F4" i="9" s="1"/>
  <c r="C8" i="9"/>
  <c r="D4" i="17"/>
  <c r="D7" i="9"/>
  <c r="E7" i="9" s="1"/>
  <c r="F7" i="9" s="1"/>
  <c r="D7" i="17"/>
  <c r="E7" i="17" s="1"/>
  <c r="F7" i="17" s="1"/>
  <c r="G7" i="17" s="1"/>
  <c r="K8" i="36"/>
  <c r="J8" i="36"/>
  <c r="L8" i="36"/>
  <c r="I8" i="36"/>
  <c r="B8" i="36"/>
  <c r="C8" i="36"/>
  <c r="F8" i="36"/>
  <c r="F24" i="34"/>
  <c r="C23" i="9"/>
  <c r="N21" i="36"/>
  <c r="D5" i="9"/>
  <c r="E5" i="9" s="1"/>
  <c r="F5" i="9" s="1"/>
  <c r="D5" i="17"/>
  <c r="E5" i="17" s="1"/>
  <c r="F5" i="17" s="1"/>
  <c r="G5" i="17" s="1"/>
  <c r="C25" i="9"/>
  <c r="N22" i="36"/>
  <c r="F26" i="34"/>
  <c r="C11" i="9"/>
  <c r="F21" i="34"/>
  <c r="N18" i="36"/>
  <c r="D19" i="9"/>
  <c r="D8" i="17"/>
  <c r="E8" i="17" s="1"/>
  <c r="F8" i="17" s="1"/>
  <c r="G8" i="17" s="1"/>
  <c r="C22" i="9"/>
  <c r="E9" i="36"/>
  <c r="G9" i="36"/>
  <c r="F9" i="36"/>
  <c r="J9" i="36"/>
  <c r="M9" i="36"/>
  <c r="K9" i="36"/>
  <c r="L9" i="36"/>
  <c r="C9" i="36"/>
  <c r="I9" i="36"/>
  <c r="B9" i="36"/>
  <c r="H9" i="36"/>
  <c r="D9" i="36"/>
  <c r="D30" i="17"/>
  <c r="E30" i="17" s="1"/>
  <c r="F30" i="17" s="1"/>
  <c r="G30" i="17" s="1"/>
  <c r="D27" i="9"/>
  <c r="E27" i="9" s="1"/>
  <c r="F27" i="9" s="1"/>
  <c r="F25" i="34"/>
  <c r="C24" i="9"/>
  <c r="D6" i="17"/>
  <c r="E6" i="17" s="1"/>
  <c r="F6" i="17" s="1"/>
  <c r="G6" i="17" s="1"/>
  <c r="D6" i="9"/>
  <c r="E6" i="9" s="1"/>
  <c r="F6" i="9" s="1"/>
  <c r="C34" i="1"/>
  <c r="C35" i="1"/>
  <c r="C33" i="1"/>
  <c r="D21" i="9"/>
  <c r="E21" i="9" s="1"/>
  <c r="F21" i="9" s="1"/>
  <c r="D10" i="17"/>
  <c r="E10" i="17" s="1"/>
  <c r="F10" i="17" s="1"/>
  <c r="G10" i="17" s="1"/>
  <c r="F20" i="34"/>
  <c r="N17" i="36"/>
  <c r="C10" i="9"/>
  <c r="F23" i="34"/>
  <c r="N20" i="36"/>
  <c r="C13" i="9"/>
  <c r="F30" i="34"/>
  <c r="N16" i="36"/>
  <c r="C9" i="9"/>
  <c r="F19" i="34"/>
  <c r="F29" i="34"/>
  <c r="C26" i="9"/>
  <c r="D26" i="9" s="1"/>
  <c r="E26" i="9" s="1"/>
  <c r="F26" i="9" s="1"/>
  <c r="I6" i="36"/>
  <c r="E6" i="36"/>
  <c r="M6" i="36"/>
  <c r="C6" i="36"/>
  <c r="B6" i="36"/>
  <c r="J6" i="36"/>
  <c r="G6" i="36"/>
  <c r="K6" i="36"/>
  <c r="H6" i="36"/>
  <c r="L6" i="36"/>
  <c r="D6" i="36"/>
  <c r="F6" i="36"/>
  <c r="D20" i="9"/>
  <c r="E20" i="9" s="1"/>
  <c r="F20" i="9" s="1"/>
  <c r="D9" i="17"/>
  <c r="E9" i="17" s="1"/>
  <c r="F9" i="17" s="1"/>
  <c r="G9" i="17" s="1"/>
  <c r="AE15" i="37"/>
  <c r="AE10" i="37"/>
  <c r="I28" i="10" l="1"/>
  <c r="H28" i="10"/>
  <c r="C28" i="10"/>
  <c r="F28" i="10"/>
  <c r="L28" i="10"/>
  <c r="J27" i="10"/>
  <c r="I27" i="10"/>
  <c r="K27" i="10"/>
  <c r="L27" i="10"/>
  <c r="G27" i="10"/>
  <c r="C27" i="10"/>
  <c r="D28" i="10"/>
  <c r="M28" i="10"/>
  <c r="F27" i="10"/>
  <c r="E22" i="10"/>
  <c r="J22" i="10"/>
  <c r="J28" i="10"/>
  <c r="K28" i="10"/>
  <c r="B28" i="10"/>
  <c r="B27" i="10"/>
  <c r="E27" i="10"/>
  <c r="M27" i="10"/>
  <c r="B11" i="36"/>
  <c r="E28" i="10"/>
  <c r="H27" i="10"/>
  <c r="J11" i="36"/>
  <c r="J23" i="10"/>
  <c r="I22" i="10"/>
  <c r="G22" i="10"/>
  <c r="B23" i="10"/>
  <c r="M22" i="10"/>
  <c r="K23" i="10"/>
  <c r="B22" i="10"/>
  <c r="D23" i="10"/>
  <c r="C23" i="10"/>
  <c r="H23" i="10"/>
  <c r="K22" i="10"/>
  <c r="I23" i="10"/>
  <c r="M23" i="10"/>
  <c r="F23" i="10"/>
  <c r="E23" i="10"/>
  <c r="H22" i="10"/>
  <c r="L22" i="10"/>
  <c r="L23" i="10"/>
  <c r="D22" i="10"/>
  <c r="F22" i="10"/>
  <c r="C15" i="10"/>
  <c r="F15" i="10"/>
  <c r="AE28" i="37"/>
  <c r="E15" i="10"/>
  <c r="G15" i="10"/>
  <c r="H15" i="10"/>
  <c r="L15" i="10"/>
  <c r="D15" i="10"/>
  <c r="C29" i="10"/>
  <c r="E29" i="10"/>
  <c r="F29" i="10"/>
  <c r="D29" i="10"/>
  <c r="M29" i="10"/>
  <c r="B29" i="10"/>
  <c r="I29" i="10"/>
  <c r="J29" i="10"/>
  <c r="K29" i="10"/>
  <c r="H29" i="10"/>
  <c r="G29" i="10"/>
  <c r="L29" i="10"/>
  <c r="J15" i="10"/>
  <c r="B15" i="10"/>
  <c r="G26" i="10"/>
  <c r="M26" i="10"/>
  <c r="F26" i="10"/>
  <c r="B26" i="10"/>
  <c r="D26" i="10"/>
  <c r="H26" i="10"/>
  <c r="I26" i="10"/>
  <c r="J26" i="10"/>
  <c r="L26" i="10"/>
  <c r="E26" i="10"/>
  <c r="K26" i="10"/>
  <c r="C26" i="10"/>
  <c r="M15" i="10"/>
  <c r="K11" i="36"/>
  <c r="I15" i="10"/>
  <c r="M11" i="36"/>
  <c r="K15" i="10"/>
  <c r="L11" i="36"/>
  <c r="E11" i="36"/>
  <c r="I11" i="36"/>
  <c r="H11" i="36"/>
  <c r="F18" i="36"/>
  <c r="B18" i="36"/>
  <c r="M18" i="36"/>
  <c r="J18" i="36"/>
  <c r="H18" i="36"/>
  <c r="K18" i="36"/>
  <c r="E18" i="36"/>
  <c r="L18" i="36"/>
  <c r="D18" i="36"/>
  <c r="G18" i="36"/>
  <c r="C18" i="36"/>
  <c r="I18" i="36"/>
  <c r="J17" i="36"/>
  <c r="M17" i="36"/>
  <c r="C17" i="36"/>
  <c r="H17" i="36"/>
  <c r="L17" i="36"/>
  <c r="K17" i="36"/>
  <c r="B17" i="36"/>
  <c r="I17" i="36"/>
  <c r="D17" i="36"/>
  <c r="E17" i="36"/>
  <c r="G17" i="36"/>
  <c r="F17" i="36"/>
  <c r="D11" i="9"/>
  <c r="E11" i="9" s="1"/>
  <c r="F11" i="9" s="1"/>
  <c r="D21" i="17"/>
  <c r="E21" i="17" s="1"/>
  <c r="F21" i="17" s="1"/>
  <c r="G21" i="17" s="1"/>
  <c r="D23" i="9"/>
  <c r="D24" i="17"/>
  <c r="E24" i="17" s="1"/>
  <c r="F24" i="17" s="1"/>
  <c r="G24" i="17" s="1"/>
  <c r="C28" i="9"/>
  <c r="C29" i="9" s="1"/>
  <c r="C30" i="9" s="1"/>
  <c r="E4" i="17"/>
  <c r="D13" i="9"/>
  <c r="E13" i="9" s="1"/>
  <c r="F13" i="9" s="1"/>
  <c r="D23" i="17"/>
  <c r="E23" i="17" s="1"/>
  <c r="F23" i="17" s="1"/>
  <c r="G23" i="17" s="1"/>
  <c r="D8" i="9"/>
  <c r="D11" i="36"/>
  <c r="E22" i="36"/>
  <c r="K22" i="36"/>
  <c r="D22" i="36"/>
  <c r="L22" i="36"/>
  <c r="F22" i="36"/>
  <c r="M22" i="36"/>
  <c r="G22" i="36"/>
  <c r="J22" i="36"/>
  <c r="H22" i="36"/>
  <c r="I22" i="36"/>
  <c r="C22" i="36"/>
  <c r="B22" i="36"/>
  <c r="D24" i="9"/>
  <c r="E24" i="9" s="1"/>
  <c r="F24" i="9" s="1"/>
  <c r="D25" i="17"/>
  <c r="E25" i="17" s="1"/>
  <c r="F25" i="17" s="1"/>
  <c r="G25" i="17" s="1"/>
  <c r="D25" i="9"/>
  <c r="E25" i="9" s="1"/>
  <c r="F25" i="9" s="1"/>
  <c r="D26" i="17"/>
  <c r="E26" i="17" s="1"/>
  <c r="F26" i="17" s="1"/>
  <c r="G26" i="17" s="1"/>
  <c r="D22" i="17"/>
  <c r="E22" i="17" s="1"/>
  <c r="F22" i="17" s="1"/>
  <c r="G22" i="17" s="1"/>
  <c r="D12" i="9"/>
  <c r="E12" i="9" s="1"/>
  <c r="F12" i="9" s="1"/>
  <c r="D20" i="17"/>
  <c r="E20" i="17" s="1"/>
  <c r="F20" i="17" s="1"/>
  <c r="G20" i="17" s="1"/>
  <c r="D10" i="9"/>
  <c r="E10" i="9" s="1"/>
  <c r="F10" i="9" s="1"/>
  <c r="D9" i="9"/>
  <c r="D19" i="17"/>
  <c r="C15" i="9"/>
  <c r="D29" i="17"/>
  <c r="E29" i="17" s="1"/>
  <c r="F29" i="17" s="1"/>
  <c r="G29" i="17" s="1"/>
  <c r="D19" i="36"/>
  <c r="G19" i="36"/>
  <c r="B19" i="36"/>
  <c r="K19" i="36"/>
  <c r="J19" i="36"/>
  <c r="C19" i="36"/>
  <c r="E19" i="36"/>
  <c r="F19" i="36"/>
  <c r="L19" i="36"/>
  <c r="M19" i="36"/>
  <c r="I19" i="36"/>
  <c r="H19" i="36"/>
  <c r="G11" i="36"/>
  <c r="F31" i="34"/>
  <c r="F11" i="36"/>
  <c r="C11" i="36"/>
  <c r="H16" i="36"/>
  <c r="D16" i="36"/>
  <c r="F16" i="36"/>
  <c r="C16" i="36"/>
  <c r="K16" i="36"/>
  <c r="J16" i="36"/>
  <c r="B16" i="36"/>
  <c r="G16" i="36"/>
  <c r="E16" i="36"/>
  <c r="L16" i="36"/>
  <c r="I16" i="36"/>
  <c r="M16" i="36"/>
  <c r="N24" i="36"/>
  <c r="E19" i="9"/>
  <c r="D22" i="9"/>
  <c r="N11" i="36" l="1"/>
  <c r="K30" i="10"/>
  <c r="C30" i="10"/>
  <c r="J30" i="10"/>
  <c r="B30" i="10"/>
  <c r="G30" i="10"/>
  <c r="L30" i="10"/>
  <c r="M30" i="10"/>
  <c r="I30" i="10"/>
  <c r="F30" i="10"/>
  <c r="E30" i="10"/>
  <c r="H30" i="10"/>
  <c r="D30" i="10"/>
  <c r="M24" i="36"/>
  <c r="G24" i="36"/>
  <c r="B24" i="36"/>
  <c r="C33" i="9"/>
  <c r="J24" i="36"/>
  <c r="F19" i="9"/>
  <c r="F22" i="9" s="1"/>
  <c r="E22" i="9"/>
  <c r="E19" i="17"/>
  <c r="D31" i="17"/>
  <c r="F4" i="17"/>
  <c r="K24" i="36"/>
  <c r="B13" i="36"/>
  <c r="I24" i="36"/>
  <c r="C16" i="9"/>
  <c r="C17" i="9" s="1"/>
  <c r="D28" i="9"/>
  <c r="D29" i="9" s="1"/>
  <c r="D30" i="9" s="1"/>
  <c r="E23" i="9"/>
  <c r="E9" i="9"/>
  <c r="D15" i="9"/>
  <c r="F24" i="36"/>
  <c r="D24" i="36"/>
  <c r="E8" i="9"/>
  <c r="C24" i="36"/>
  <c r="L24" i="36"/>
  <c r="E24" i="36"/>
  <c r="H24" i="36"/>
  <c r="N30" i="10" l="1"/>
  <c r="B26" i="36"/>
  <c r="C3" i="36" s="1"/>
  <c r="D33" i="9"/>
  <c r="F23" i="9"/>
  <c r="F28" i="9" s="1"/>
  <c r="F29" i="9" s="1"/>
  <c r="F30" i="9" s="1"/>
  <c r="E28" i="9"/>
  <c r="E29" i="9" s="1"/>
  <c r="E30" i="9" s="1"/>
  <c r="G4" i="17"/>
  <c r="F9" i="9"/>
  <c r="F15" i="9" s="1"/>
  <c r="E15" i="9"/>
  <c r="D16" i="9"/>
  <c r="D17" i="9" s="1"/>
  <c r="D32" i="9" s="1"/>
  <c r="D11" i="17"/>
  <c r="C32" i="9"/>
  <c r="F8" i="9"/>
  <c r="F19" i="17"/>
  <c r="E31" i="17"/>
  <c r="E33" i="9" l="1"/>
  <c r="F33" i="9"/>
  <c r="C13" i="36"/>
  <c r="C26" i="36" s="1"/>
  <c r="D3" i="36" s="1"/>
  <c r="F31" i="17"/>
  <c r="G31" i="17" s="1"/>
  <c r="G19" i="17"/>
  <c r="E16" i="9"/>
  <c r="E17" i="9" s="1"/>
  <c r="E32" i="9" s="1"/>
  <c r="F16" i="9"/>
  <c r="F17" i="9" s="1"/>
  <c r="F32" i="9" s="1"/>
  <c r="E11" i="17"/>
  <c r="D16" i="17"/>
  <c r="D13" i="36" l="1"/>
  <c r="D26" i="36" s="1"/>
  <c r="E13" i="36" s="1"/>
  <c r="E26" i="36" s="1"/>
  <c r="F11" i="17"/>
  <c r="E16" i="17"/>
  <c r="E3" i="36" l="1"/>
  <c r="F13" i="36"/>
  <c r="F26" i="36" s="1"/>
  <c r="F3" i="36"/>
  <c r="G11" i="17"/>
  <c r="F16" i="17"/>
  <c r="G16" i="17" s="1"/>
  <c r="G3" i="36" l="1"/>
  <c r="G13" i="36"/>
  <c r="G26" i="36" s="1"/>
  <c r="H13" i="36" l="1"/>
  <c r="H26" i="36" s="1"/>
  <c r="I3" i="36" s="1"/>
  <c r="H3" i="36"/>
  <c r="I13" i="36" l="1"/>
  <c r="I26" i="36" s="1"/>
  <c r="J3" i="36" l="1"/>
  <c r="J13" i="36"/>
  <c r="J26" i="36" s="1"/>
  <c r="K3" i="36" l="1"/>
  <c r="K13" i="36"/>
  <c r="K26" i="36" s="1"/>
  <c r="L3" i="36" l="1"/>
  <c r="L13" i="36"/>
  <c r="L26" i="36" s="1"/>
  <c r="M3" i="36" l="1"/>
  <c r="M13" i="36"/>
  <c r="M26" i="36" s="1"/>
</calcChain>
</file>

<file path=xl/sharedStrings.xml><?xml version="1.0" encoding="utf-8"?>
<sst xmlns="http://schemas.openxmlformats.org/spreadsheetml/2006/main" count="2555" uniqueCount="396">
  <si>
    <t>Intézményi működési bevételek</t>
  </si>
  <si>
    <t>Személyi juttatások</t>
  </si>
  <si>
    <t>Dologi kiadások</t>
  </si>
  <si>
    <t>Bevételek összesen:</t>
  </si>
  <si>
    <t>Kiadások összesen</t>
  </si>
  <si>
    <t>I.</t>
  </si>
  <si>
    <t>II.</t>
  </si>
  <si>
    <t>Mindösszesen</t>
  </si>
  <si>
    <t>I</t>
  </si>
  <si>
    <t>Beruházás</t>
  </si>
  <si>
    <t>Összesen:</t>
  </si>
  <si>
    <t>Felújítás</t>
  </si>
  <si>
    <t>Működési céltartalék</t>
  </si>
  <si>
    <t>Fejlesztési céltartalék</t>
  </si>
  <si>
    <t>Fejlesztési tartalék összesen:</t>
  </si>
  <si>
    <t xml:space="preserve">III. </t>
  </si>
  <si>
    <t>I. Működési bevételek és kiadások</t>
  </si>
  <si>
    <t>II. Felhalmozási célú bevételek és kiadások</t>
  </si>
  <si>
    <t>I.hó</t>
  </si>
  <si>
    <t>II.hó</t>
  </si>
  <si>
    <t>III.hó</t>
  </si>
  <si>
    <t>IV.hó</t>
  </si>
  <si>
    <t>V.hó</t>
  </si>
  <si>
    <t>VI.hó</t>
  </si>
  <si>
    <t>VII.hó</t>
  </si>
  <si>
    <t>VIII.hó</t>
  </si>
  <si>
    <t>IX.hó</t>
  </si>
  <si>
    <t>X.hó</t>
  </si>
  <si>
    <t>XI.hó</t>
  </si>
  <si>
    <t>XII.hó</t>
  </si>
  <si>
    <t>Összesen</t>
  </si>
  <si>
    <t>Összes kötelezettség:</t>
  </si>
  <si>
    <t>Helyi adó bevételek</t>
  </si>
  <si>
    <t>Sor.sz.</t>
  </si>
  <si>
    <t>Felhalmozási kiadás összesen:</t>
  </si>
  <si>
    <t>s.sz.</t>
  </si>
  <si>
    <t>Intézmény</t>
  </si>
  <si>
    <t>Engedélyezett álláshely/Foglalkoztatotti létszám</t>
  </si>
  <si>
    <t>Köztisztviselő</t>
  </si>
  <si>
    <t>Közalkalmazott</t>
  </si>
  <si>
    <t xml:space="preserve">Munka tövénykönyves </t>
  </si>
  <si>
    <t>Finanszírozási műveletek bevételei</t>
  </si>
  <si>
    <t>II</t>
  </si>
  <si>
    <t>Ellátottak pénzbeli juttatásai</t>
  </si>
  <si>
    <t>III</t>
  </si>
  <si>
    <t>IV</t>
  </si>
  <si>
    <t>MŰKÖDÉSI KÖLTSÉGVETÉS BEVÉTELEI</t>
  </si>
  <si>
    <t>MŰKÖDÉSI KÖLTSÉGVETÉS KIADÁSAI</t>
  </si>
  <si>
    <t>Közhatalmi bevételek</t>
  </si>
  <si>
    <t>Munkaadókat terhelő járulékok és szociális hozzájárulási adó</t>
  </si>
  <si>
    <t>Egyéb működési célú kiadások</t>
  </si>
  <si>
    <t>Működési kiadások összesen</t>
  </si>
  <si>
    <t>Működési bevételek összesen</t>
  </si>
  <si>
    <t>FELHALMOZÁSI KÖLTSÉGVETÉS BEVÉTELEI</t>
  </si>
  <si>
    <t>FELHALMOZÁSI KÖLTSÉGVETÉS KIADÁSAI</t>
  </si>
  <si>
    <t>Felhalmozási bevételek</t>
  </si>
  <si>
    <t>Beruházások</t>
  </si>
  <si>
    <t>Felújítások</t>
  </si>
  <si>
    <t>Egyéb felhalmozási kiadások</t>
  </si>
  <si>
    <t>Felhalmozási kiadások összesen</t>
  </si>
  <si>
    <t>Felhalmozási bevételek összesen</t>
  </si>
  <si>
    <t>Működési célú támogatások államháztartáson belülről</t>
  </si>
  <si>
    <t>Felhalmozási célú támogatások államháztartáson belülről</t>
  </si>
  <si>
    <t>Működési célú átvett pénzeszközök államháztartáson kívülről</t>
  </si>
  <si>
    <t>Felhalmozási célú átvett pénzeszközök államháztartáson kívülről</t>
  </si>
  <si>
    <t>Értékpapír kibocsátása, értékesítése</t>
  </si>
  <si>
    <t>Értékpapír vásárlása, visszavásárlása</t>
  </si>
  <si>
    <t>Hitel, kölcsön felvétele</t>
  </si>
  <si>
    <t>Hitel, kölcsön törlesztése</t>
  </si>
  <si>
    <t>Előző évi költségvetési maradvány</t>
  </si>
  <si>
    <t>Előző évi vállalkozási maradvány</t>
  </si>
  <si>
    <t>MŰKÖDÉSI HIÁNY BELSŐ FINANSZÍROZÁSA</t>
  </si>
  <si>
    <t>FELHALMOZÁSI HIÁNY BELSŐ FINANSZÍROZÁSA</t>
  </si>
  <si>
    <t>FELHALMOZÁSI HIÁNY KÜLSŐ FINANSZÍROZÁSA</t>
  </si>
  <si>
    <t>V</t>
  </si>
  <si>
    <t>VI</t>
  </si>
  <si>
    <t>FINANSZÍROZÁSI CÉLÚ MŰVELETEK</t>
  </si>
  <si>
    <t>Egyéb felhalmozási célú kiadások</t>
  </si>
  <si>
    <t>Működési célú visszatérítendő támogatások, kölcsönök nyújtása</t>
  </si>
  <si>
    <t>Egyéb működési célú támogatások</t>
  </si>
  <si>
    <t>Felhalmozási célú visszatérítendő támogatások, kölcsönök nyújtása</t>
  </si>
  <si>
    <t>Egyéb felhalmozási célú támogatások</t>
  </si>
  <si>
    <t xml:space="preserve">Működési hiány finanszírozás belső forrásból </t>
  </si>
  <si>
    <t>Működési célú bev. Össz. (1+…4)</t>
  </si>
  <si>
    <t>Felhalmozási hiány finanszírozása belső forrásból</t>
  </si>
  <si>
    <t>Felhalmozási hiány finanszírozása külső forrásból</t>
  </si>
  <si>
    <t>Tartalékok</t>
  </si>
  <si>
    <t>BEVÉTELEK MINDÖSSZESEN (I+II+III)</t>
  </si>
  <si>
    <t>Intézmény finanszírozás</t>
  </si>
  <si>
    <t>Finanszírozási célú műveletek összesen</t>
  </si>
  <si>
    <t>Pénzeszköz átadások összesen:</t>
  </si>
  <si>
    <t>Egyéb felhalmozási célú kiadások összesen:</t>
  </si>
  <si>
    <t>Működési tartalék (általános, cél)</t>
  </si>
  <si>
    <t>Működési tartalékok</t>
  </si>
  <si>
    <t>Működési célú kiad. Össz. (6+…11)</t>
  </si>
  <si>
    <t>Működési hiány (5-12)</t>
  </si>
  <si>
    <t>Felhalmozási célú bevételek össz. (15+…17)</t>
  </si>
  <si>
    <t>KIADÁSOK MINDÖSSZESEN (IV+V+VI)</t>
  </si>
  <si>
    <t>Felhalmozási célú kiadások össz.(19+...23)</t>
  </si>
  <si>
    <t>Felhalmozási hiány (18-24)</t>
  </si>
  <si>
    <t>Önkormányzat bevételei összesen:(5+14+18+26+27)</t>
  </si>
  <si>
    <t>Önkormányzat kiadásai összesen:(12+24)</t>
  </si>
  <si>
    <t xml:space="preserve">Kedvezmény nélkül elérhető bevétel </t>
  </si>
  <si>
    <t xml:space="preserve">Kedvezmények összege     </t>
  </si>
  <si>
    <t>Ssz.</t>
  </si>
  <si>
    <t>Megnevezés</t>
  </si>
  <si>
    <t>Bevétel</t>
  </si>
  <si>
    <t>Kiadás</t>
  </si>
  <si>
    <t>5.</t>
  </si>
  <si>
    <t>Elvonások és befizetések</t>
  </si>
  <si>
    <t>Civil szervezetek működési támogatása</t>
  </si>
  <si>
    <t>Rovatszám</t>
  </si>
  <si>
    <t>Működési célú támogatások ÁH-n belülről</t>
  </si>
  <si>
    <t>B1</t>
  </si>
  <si>
    <t>ebből: önkormányzatok működési támogatásai</t>
  </si>
  <si>
    <t>B3</t>
  </si>
  <si>
    <t>B4</t>
  </si>
  <si>
    <t>Működési célú átvett pénzeszközök ÁH-n kívülről</t>
  </si>
  <si>
    <t>B6</t>
  </si>
  <si>
    <t>B2</t>
  </si>
  <si>
    <t>Felhalmozási saját bevételek</t>
  </si>
  <si>
    <t>B5</t>
  </si>
  <si>
    <t>B7</t>
  </si>
  <si>
    <t>Belföldi értékpapírok bevételei</t>
  </si>
  <si>
    <t>Kötelező</t>
  </si>
  <si>
    <t>Önkéntvállalt</t>
  </si>
  <si>
    <t>Államigazgatási</t>
  </si>
  <si>
    <t>B812</t>
  </si>
  <si>
    <t>B811</t>
  </si>
  <si>
    <t>B814</t>
  </si>
  <si>
    <t>K912</t>
  </si>
  <si>
    <t>K911</t>
  </si>
  <si>
    <t>K914</t>
  </si>
  <si>
    <t>K1</t>
  </si>
  <si>
    <t>K2</t>
  </si>
  <si>
    <t>B11</t>
  </si>
  <si>
    <t>K3</t>
  </si>
  <si>
    <t>K4</t>
  </si>
  <si>
    <t>K5</t>
  </si>
  <si>
    <t>K513</t>
  </si>
  <si>
    <t>K6</t>
  </si>
  <si>
    <t>K7</t>
  </si>
  <si>
    <t>K8</t>
  </si>
  <si>
    <t>B8131</t>
  </si>
  <si>
    <t>B8132</t>
  </si>
  <si>
    <t>Államháztartáson belüli megelőlegezés kiadása</t>
  </si>
  <si>
    <t>Államháztartáson belüli megelőlegezések bevétele</t>
  </si>
  <si>
    <t>Rovat szám</t>
  </si>
  <si>
    <t>Államháztartáson belüli megelőlegezések visszafizetése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</si>
  <si>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</si>
  <si>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</si>
  <si>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</si>
  <si>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</si>
  <si>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</si>
  <si>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</si>
  <si>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</si>
  <si>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</si>
  <si>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</si>
  <si>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</si>
  <si>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</si>
  <si>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</si>
  <si>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</si>
  <si>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</si>
  <si>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</si>
  <si>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</si>
  <si>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</si>
  <si>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</si>
  <si>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</si>
  <si>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</si>
  <si>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</si>
  <si>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</si>
  <si>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</si>
  <si>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Egyéb működési célú kiadások összesen:</t>
  </si>
  <si>
    <t xml:space="preserve">Általános tartalék </t>
  </si>
  <si>
    <t>Fejlesztési céltartatalék</t>
  </si>
  <si>
    <t>Működési céltartalék összesen:</t>
  </si>
  <si>
    <t>Finanszírozási célú műveletek (állami támogatás megelőlegezés)</t>
  </si>
  <si>
    <t>Önkormánzati képviselő</t>
  </si>
  <si>
    <t>011130</t>
  </si>
  <si>
    <t>013320</t>
  </si>
  <si>
    <t>013350</t>
  </si>
  <si>
    <t>018010</t>
  </si>
  <si>
    <t>041233</t>
  </si>
  <si>
    <t>061030</t>
  </si>
  <si>
    <t>062020</t>
  </si>
  <si>
    <t>064010</t>
  </si>
  <si>
    <t>066020</t>
  </si>
  <si>
    <t>072111</t>
  </si>
  <si>
    <t>074031</t>
  </si>
  <si>
    <t>107060</t>
  </si>
  <si>
    <t>Kormányzati funkció</t>
  </si>
  <si>
    <t>018030</t>
  </si>
  <si>
    <t>084031</t>
  </si>
  <si>
    <t>091140</t>
  </si>
  <si>
    <t>082092</t>
  </si>
  <si>
    <t>Eredeti</t>
  </si>
  <si>
    <t>Önkormányzatok elszámolásai a központi költségvetéssel</t>
  </si>
  <si>
    <t>Hosszabb időtartamú közfoglalkoztatás</t>
  </si>
  <si>
    <t>Önkormányzatok és önkormányzati hivatalok jogalkotó és általános igazgatási tevékenysége</t>
  </si>
  <si>
    <t>Háziorvosi alapellátás</t>
  </si>
  <si>
    <t>Közvilágítás</t>
  </si>
  <si>
    <t>Működési tartalék összesen:</t>
  </si>
  <si>
    <t>Tartalékok mindösszesen:</t>
  </si>
  <si>
    <t xml:space="preserve">ebből: általános </t>
  </si>
  <si>
    <t>Saját forrás</t>
  </si>
  <si>
    <t xml:space="preserve">Hitel törlesztések </t>
  </si>
  <si>
    <t>Feladat megnevezése</t>
  </si>
  <si>
    <t>096015</t>
  </si>
  <si>
    <t>900020</t>
  </si>
  <si>
    <t>072311</t>
  </si>
  <si>
    <t>Fogorvosi alapellátás</t>
  </si>
  <si>
    <t>082044</t>
  </si>
  <si>
    <t>082091</t>
  </si>
  <si>
    <t>Iparűzési adó</t>
  </si>
  <si>
    <t>074032</t>
  </si>
  <si>
    <t>I. hó</t>
  </si>
  <si>
    <t>II. hó</t>
  </si>
  <si>
    <t>III. hó</t>
  </si>
  <si>
    <t>IV. hó</t>
  </si>
  <si>
    <t>V. hó</t>
  </si>
  <si>
    <t xml:space="preserve">VIII.hó </t>
  </si>
  <si>
    <t>X. hó</t>
  </si>
  <si>
    <t>XI. hó</t>
  </si>
  <si>
    <t>XII. hó</t>
  </si>
  <si>
    <t>Nyitó pénzkészlet</t>
  </si>
  <si>
    <t>Bevételek</t>
  </si>
  <si>
    <t>Működési célú támog.áht-n b.</t>
  </si>
  <si>
    <t>Működési bevételek</t>
  </si>
  <si>
    <t>Nyitó + Bev. össz.:</t>
  </si>
  <si>
    <t>Kiadások</t>
  </si>
  <si>
    <t>Személyi juttatás</t>
  </si>
  <si>
    <t>Munkaadókat terhelő járulék.</t>
  </si>
  <si>
    <t>Egyéb működési kiadás</t>
  </si>
  <si>
    <t>Felújítás, berzházás</t>
  </si>
  <si>
    <t>Egyéb felhalmozási kiadás</t>
  </si>
  <si>
    <t>Kiadások összesen:</t>
  </si>
  <si>
    <t>Záró pénzkészlet</t>
  </si>
  <si>
    <t>Költségvetési év</t>
  </si>
  <si>
    <t>Saját bevétel</t>
  </si>
  <si>
    <t xml:space="preserve"> helyi adóból és a települési adóból származó bevétel</t>
  </si>
  <si>
    <t>az osztalék, a koncessziós díj és a hozambevétel</t>
  </si>
  <si>
    <t>a tárgyi eszköz és az immateriális jószág, részvény, részesedés, vállalat
értékesítéséből vagy privatizációból származó bevétel</t>
  </si>
  <si>
    <t>bírság-, pótlék- és díjbevétel</t>
  </si>
  <si>
    <t>a kezesség-, illetve garanciavállalással kapcsolatos megtérülés</t>
  </si>
  <si>
    <t>Saját bevétel összesen:</t>
  </si>
  <si>
    <t>066010</t>
  </si>
  <si>
    <t>2025            terv</t>
  </si>
  <si>
    <t>Eredeti ei</t>
  </si>
  <si>
    <t>Közfoglalkoztatott (éves átlagos)</t>
  </si>
  <si>
    <t>2026            terv</t>
  </si>
  <si>
    <t>Elek Város Önkormányzata</t>
  </si>
  <si>
    <t>Eleki Közös Önkormányzati Hivatal</t>
  </si>
  <si>
    <t>Elek Város Óvoda -  Bölcsőde</t>
  </si>
  <si>
    <t>Reibel Mihály Városi Művelődési ház és Könyvtár</t>
  </si>
  <si>
    <t>Naplemente Idősek Otthona</t>
  </si>
  <si>
    <t>Napközi Konyha</t>
  </si>
  <si>
    <t>Rovat:</t>
  </si>
  <si>
    <t>ebből: helyi önkormányzatok működésének általános támogatása</t>
  </si>
  <si>
    <t>Államháztartáson belüli megelőlegezések</t>
  </si>
  <si>
    <t>Belföldi értékpapírok kiadásai</t>
  </si>
  <si>
    <t>Hitel-, kölcsöntörlesztés államháztartáson kívülre</t>
  </si>
  <si>
    <t>Hitel-, kölcsön felvétele pénzügyi vállalkozástól</t>
  </si>
  <si>
    <t>Elek Város Óvoda - Bölcsőde</t>
  </si>
  <si>
    <t>S.sz.</t>
  </si>
  <si>
    <t>Intézmény megnevezése</t>
  </si>
  <si>
    <t xml:space="preserve">2025.évi tervezett bevétel         </t>
  </si>
  <si>
    <t>2027            terv</t>
  </si>
  <si>
    <t>2028            terv</t>
  </si>
  <si>
    <t>BEVÉTELEK</t>
  </si>
  <si>
    <t>KIADÁSOK</t>
  </si>
  <si>
    <t>2023      tény</t>
  </si>
  <si>
    <t>2025       terv</t>
  </si>
  <si>
    <t>adatok e Ft-ban</t>
  </si>
  <si>
    <t>Egyeztetés</t>
  </si>
  <si>
    <t>1. melléklet</t>
  </si>
  <si>
    <t>2. melléklet</t>
  </si>
  <si>
    <t>3. melléklet</t>
  </si>
  <si>
    <t>4. melléklet</t>
  </si>
  <si>
    <t>5. melléklet</t>
  </si>
  <si>
    <t>6. melléklet</t>
  </si>
  <si>
    <t>7. melléklet</t>
  </si>
  <si>
    <t>9. melléklet</t>
  </si>
  <si>
    <t>11. melléklet</t>
  </si>
  <si>
    <t>12. melléklet</t>
  </si>
  <si>
    <t>Az önkormányzati vagyonnal való gazdálkodással kapcsolatos feladatok</t>
  </si>
  <si>
    <t>Köztemető-fenntartás és -működtetés</t>
  </si>
  <si>
    <t>013360</t>
  </si>
  <si>
    <t>Más szerv részére végzett pénzügyi-gazdálkodási, üzemeltetési, egyéb szolgáltatások</t>
  </si>
  <si>
    <t>Támogatási célú finanszírozási műveletek</t>
  </si>
  <si>
    <t>Rovat</t>
  </si>
  <si>
    <t>042130</t>
  </si>
  <si>
    <t>Növénytermesztés, állattenyésztés és kapcsolódó szolgáltatások</t>
  </si>
  <si>
    <t>Közutak, hidak, alagutak üzemeltetése, fenntartása</t>
  </si>
  <si>
    <t>045160</t>
  </si>
  <si>
    <t>Piac üzemeltetése</t>
  </si>
  <si>
    <t>047120</t>
  </si>
  <si>
    <t>Nem veszélyes hulladék kezelése, ártalmatlanítása</t>
  </si>
  <si>
    <t>051040</t>
  </si>
  <si>
    <t>052080</t>
  </si>
  <si>
    <t>Szennyvízcsatorna építése, fenntartása, üzemeltetése</t>
  </si>
  <si>
    <t>Lakáshoz jutást segítő támogatások</t>
  </si>
  <si>
    <t>Településfejlesztési projektek és támogatásuk</t>
  </si>
  <si>
    <t>Víztermelés, -kezelés, -ellátás</t>
  </si>
  <si>
    <t>063020</t>
  </si>
  <si>
    <t>Zöldterület-kezelés</t>
  </si>
  <si>
    <t>Város-, községgazdálkodási egyéb szolgáltatások</t>
  </si>
  <si>
    <t>Család és nővédelmi egészségügyi gondozás</t>
  </si>
  <si>
    <t>Ifjúság-egészségügyi gondozás</t>
  </si>
  <si>
    <t>081030</t>
  </si>
  <si>
    <t>Sportlétesítmények, edzőtáborok működtetése és fejlesztése</t>
  </si>
  <si>
    <t>Közművelődés - közösségi és társadalmi részvétel fejlesztése</t>
  </si>
  <si>
    <t>Közművelődés - hagyományos közösségi kulturális értékek gondozása</t>
  </si>
  <si>
    <t>Óvodai nevelés, ellátás működtetési feladatai</t>
  </si>
  <si>
    <t>Gyermekétkeztetés köznevelési intézményben</t>
  </si>
  <si>
    <t>Gyermekek bölcsődében és mini bölcsődében történő ellátása</t>
  </si>
  <si>
    <t>104031</t>
  </si>
  <si>
    <t>Egyéb szociális pénzbeli és természetbeni ellátások, támogatások</t>
  </si>
  <si>
    <t>107070</t>
  </si>
  <si>
    <t xml:space="preserve"> Menekültek, befogadottak, oltalmazottak ideiglenes ellátása és támogatása</t>
  </si>
  <si>
    <t>Önkormányzatok funkcióra nem sorolható bevételei államháztartáson kívülről</t>
  </si>
  <si>
    <t>Önkormányzat összesen</t>
  </si>
  <si>
    <t>Hivatal összesen</t>
  </si>
  <si>
    <t>013370</t>
  </si>
  <si>
    <t>016010</t>
  </si>
  <si>
    <t>Informatikai fejlesztések, szolgáltatások</t>
  </si>
  <si>
    <t>Országgyűlési, önkormányzati és európai parlamenti képviselőválasztásokhoz kapcsolódó tevékenységek</t>
  </si>
  <si>
    <t>091110</t>
  </si>
  <si>
    <t>Óvodai nevelés, ellátás szakmai feladatai</t>
  </si>
  <si>
    <t>Óvoda - Bölcsőde összesen</t>
  </si>
  <si>
    <t>Reibel Mihály Városi Művelődési ház és könyvtár</t>
  </si>
  <si>
    <t>Könyvtári szolgáltatások</t>
  </si>
  <si>
    <t>Művelődési ház és könyvtár összesen</t>
  </si>
  <si>
    <t>Naplemente Idősek otthona</t>
  </si>
  <si>
    <t>Idősek otthona összesen</t>
  </si>
  <si>
    <t>102023</t>
  </si>
  <si>
    <t>102024</t>
  </si>
  <si>
    <t>107051</t>
  </si>
  <si>
    <t>Időskorúak tartós bentlakásos ellátása</t>
  </si>
  <si>
    <t>Demens betegek tartós bentlakásos ellátása</t>
  </si>
  <si>
    <t>Szociális étkeztetés szociális konyhán</t>
  </si>
  <si>
    <t>Napközi konyha</t>
  </si>
  <si>
    <t>049010</t>
  </si>
  <si>
    <t>104035</t>
  </si>
  <si>
    <t xml:space="preserve"> Máshova nem sorolt gazdasági ügyek</t>
  </si>
  <si>
    <t>Gyermekétkeztetés bölcsődében, fogyatékosok nappali intézményében</t>
  </si>
  <si>
    <t>Napközi konyha összesen</t>
  </si>
  <si>
    <t>Önkormányzat és intézmények összesen</t>
  </si>
  <si>
    <t>TÖOSZ. Katasztrófavédelem, Leader tagdíjak</t>
  </si>
  <si>
    <t>BM Vállak.fejl. Alapítvány mikrohitelhez</t>
  </si>
  <si>
    <t>Kistérségi Társulás tagdíj</t>
  </si>
  <si>
    <t>Bursa Hungarica</t>
  </si>
  <si>
    <t>Egyéb támogatás civil szervezeteknek (bizottsági keret)</t>
  </si>
  <si>
    <t>Magyar Falu Program tárgyi eszköz beszerzés</t>
  </si>
  <si>
    <t>Működési célú átvett pénzeszk</t>
  </si>
  <si>
    <t>az önkormányzati vagyon és az önkormányzatot megillető vagyoni értékű jog értékesítéséből és hasznosításából származó bevétel (bérleti díj)</t>
  </si>
  <si>
    <t>Adósságot keletkeztető ügylet</t>
  </si>
  <si>
    <t>- hitel, kölcsön (kötvény)</t>
  </si>
  <si>
    <t>- értékpapír forgalomba  hozatala</t>
  </si>
  <si>
    <t>- váltó kibocsátása</t>
  </si>
  <si>
    <t>- pénzügyi lízing</t>
  </si>
  <si>
    <t xml:space="preserve">- halasztott fizetés, részletfizetés </t>
  </si>
  <si>
    <t>- visszavásárlási kötelezettség</t>
  </si>
  <si>
    <t>- fedezeti betét</t>
  </si>
  <si>
    <t>Adósságot keletkeztető ügylet összesen:</t>
  </si>
  <si>
    <t>Módosított</t>
  </si>
  <si>
    <t>Módosított ei</t>
  </si>
  <si>
    <t>eredeti:</t>
  </si>
  <si>
    <t>módosított:</t>
  </si>
  <si>
    <t>tény:</t>
  </si>
  <si>
    <t>II. Módosítás</t>
  </si>
  <si>
    <t>III. Módosítás</t>
  </si>
  <si>
    <t>IV. Módosítás</t>
  </si>
  <si>
    <t>Előző évi tény</t>
  </si>
  <si>
    <t>I. módosítás</t>
  </si>
  <si>
    <t>I. Módosítás</t>
  </si>
  <si>
    <t>2024
tény</t>
  </si>
  <si>
    <t xml:space="preserve">MFP I- Reibel Mihály Művelődési Központ tetőszerkezet </t>
  </si>
  <si>
    <t>Óvoda térkövezséi munkálatai</t>
  </si>
  <si>
    <t>Lakáshoz jutási támogatás</t>
  </si>
  <si>
    <t xml:space="preserve">Településfejlesztési projektek és támogatásuk
</t>
  </si>
  <si>
    <t>TOP-PLUSZ132-24-0002 Útfelújítások (3 utca)</t>
  </si>
  <si>
    <t>TOP-PLUSZ341-2024-0002 Orvosi rendelő felújítás</t>
  </si>
  <si>
    <t>Forgatási és befektetési célú finanszírozási műveletek</t>
  </si>
  <si>
    <t>Forgatási és befketetési célú finanszírozási műveletek</t>
  </si>
  <si>
    <t>Állami támog.megelőleg.vfiz., hitel visszafizetés</t>
  </si>
  <si>
    <t>Felh. célú átvett pénzeszk., hitel felvétel</t>
  </si>
  <si>
    <t>Visszatérítendő támogatás diákmunka megelőlegezésére Eleki Hulladék Kft-nek</t>
  </si>
  <si>
    <t>Versenyképes járások eszközbeszerzései</t>
  </si>
  <si>
    <t>Konyha intézmény eszközbeszerzés (autó)</t>
  </si>
  <si>
    <t>Petőfi mellszobor</t>
  </si>
  <si>
    <t>MFP-ÖTIFB/2025 Reibel Mihály Művelődési Ház teljes tetőszerkezet javítás -előleg</t>
  </si>
  <si>
    <t>TOP-PLUSZ341-2025-00012 Dr Mester György Általános Iskola belső tereinek megújítása</t>
  </si>
  <si>
    <t>TOP-PLUSZ132-23-2024-00008 Elek-Kölcsey u. aszfaltozása</t>
  </si>
  <si>
    <t>TOP-PLUSZ621-23-2025-00003 Piactér fejlesztése</t>
  </si>
  <si>
    <t>TOP-PLUSZ621-23-2025-00004 Napközi Konyha telephely korszerűsítés</t>
  </si>
  <si>
    <t>TOP-PLUSZ 212-21-2025-00002 Naplemente Isősek Otthona energaitkai korszerűsítés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</si>
</sst>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"/>
    <numFmt numFmtId="165" formatCode="0\ 000"/>
    <numFmt numFmtId="166" formatCode="#,"/>
    <numFmt numFmtId="167" formatCode="#"/>
    <numFmt numFmtId="168" formatCode="#,##0.00\ _F_t"/>
    <numFmt numFmtId="169" formatCode="#,##0\ _F_t"/>
    <numFmt numFmtId="170" formatCode="#,###,"/>
    <numFmt numFmtId="171" formatCode="#,###"/>
  </numFmts>
  <fonts count="4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MS Sans Serif"/>
      <family val="2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i/>
      <u/>
      <sz val="10"/>
      <name val="Times New Roman"/>
      <family val="1"/>
      <charset val="238"/>
    </font>
    <font>
      <sz val="10"/>
      <name val="Terminal"/>
      <family val="3"/>
      <charset val="255"/>
    </font>
    <font>
      <b/>
      <sz val="10"/>
      <name val="Terminal"/>
      <family val="3"/>
      <charset val="255"/>
    </font>
    <font>
      <b/>
      <u/>
      <sz val="12"/>
      <name val="Times New Roman"/>
      <family val="1"/>
      <charset val="238"/>
    </font>
    <font>
      <sz val="8"/>
      <name val="Arial"/>
      <family val="2"/>
      <charset val="238"/>
    </font>
    <font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0"/>
      <color indexed="10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6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6"/>
      <name val="Times New Roman"/>
      <family val="1"/>
      <charset val="238"/>
    </font>
    <font>
      <sz val="9"/>
      <color rgb="FF474747"/>
      <name val="Arial"/>
      <family val="2"/>
      <charset val="238"/>
    </font>
    <font>
      <b/>
      <u/>
      <sz val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rgb="FF000000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1">
    <xf numFmtId="0" fontId="0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0" fillId="0" borderId="0"/>
    <xf numFmtId="0" fontId="2" fillId="0" borderId="0"/>
    <xf numFmtId="0" fontId="1" fillId="0" borderId="0"/>
  </cellStyleXfs>
  <cellXfs count="946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3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4" fillId="0" borderId="0" xfId="0" applyFont="1"/>
    <xf numFmtId="0" fontId="11" fillId="0" borderId="0" xfId="0" applyFont="1" applyAlignment="1">
      <alignment horizontal="right"/>
    </xf>
    <xf numFmtId="3" fontId="11" fillId="0" borderId="0" xfId="0" applyNumberFormat="1" applyFont="1"/>
    <xf numFmtId="0" fontId="11" fillId="0" borderId="0" xfId="0" applyFont="1"/>
    <xf numFmtId="3" fontId="12" fillId="0" borderId="0" xfId="0" applyNumberFormat="1" applyFont="1"/>
    <xf numFmtId="0" fontId="4" fillId="0" borderId="0" xfId="0" applyFont="1" applyAlignment="1">
      <alignment horizontal="right"/>
    </xf>
    <xf numFmtId="3" fontId="11" fillId="0" borderId="0" xfId="2" applyNumberFormat="1" applyFont="1" applyAlignment="1">
      <alignment horizontal="right"/>
    </xf>
    <xf numFmtId="0" fontId="11" fillId="0" borderId="0" xfId="3" applyFont="1"/>
    <xf numFmtId="0" fontId="12" fillId="0" borderId="0" xfId="0" applyFont="1"/>
    <xf numFmtId="0" fontId="12" fillId="0" borderId="0" xfId="0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2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3" applyFont="1" applyAlignment="1">
      <alignment horizontal="right"/>
    </xf>
    <xf numFmtId="164" fontId="10" fillId="0" borderId="0" xfId="0" applyNumberFormat="1" applyFont="1"/>
    <xf numFmtId="37" fontId="11" fillId="0" borderId="0" xfId="0" applyNumberFormat="1" applyFont="1"/>
    <xf numFmtId="164" fontId="11" fillId="0" borderId="0" xfId="0" applyNumberFormat="1" applyFont="1"/>
    <xf numFmtId="164" fontId="5" fillId="0" borderId="0" xfId="0" applyNumberFormat="1" applyFont="1"/>
    <xf numFmtId="37" fontId="11" fillId="0" borderId="0" xfId="0" applyNumberFormat="1" applyFont="1" applyAlignment="1">
      <alignment horizontal="right"/>
    </xf>
    <xf numFmtId="0" fontId="15" fillId="0" borderId="0" xfId="0" applyFont="1"/>
    <xf numFmtId="164" fontId="9" fillId="0" borderId="0" xfId="0" applyNumberFormat="1" applyFont="1"/>
    <xf numFmtId="164" fontId="11" fillId="0" borderId="0" xfId="0" applyNumberFormat="1" applyFont="1" applyAlignment="1">
      <alignment horizontal="right"/>
    </xf>
    <xf numFmtId="164" fontId="4" fillId="0" borderId="0" xfId="0" applyNumberFormat="1" applyFont="1"/>
    <xf numFmtId="0" fontId="7" fillId="0" borderId="0" xfId="0" applyFont="1"/>
    <xf numFmtId="3" fontId="6" fillId="0" borderId="0" xfId="0" applyNumberFormat="1" applyFont="1"/>
    <xf numFmtId="0" fontId="7" fillId="0" borderId="0" xfId="0" applyFont="1" applyAlignment="1">
      <alignment horizontal="center"/>
    </xf>
    <xf numFmtId="0" fontId="20" fillId="0" borderId="0" xfId="0" applyFont="1"/>
    <xf numFmtId="3" fontId="20" fillId="0" borderId="0" xfId="0" applyNumberFormat="1" applyFont="1"/>
    <xf numFmtId="3" fontId="21" fillId="0" borderId="0" xfId="0" applyNumberFormat="1" applyFont="1"/>
    <xf numFmtId="0" fontId="21" fillId="0" borderId="0" xfId="0" applyFont="1"/>
    <xf numFmtId="3" fontId="20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3" fontId="21" fillId="0" borderId="0" xfId="0" applyNumberFormat="1" applyFont="1" applyAlignment="1">
      <alignment horizontal="right"/>
    </xf>
    <xf numFmtId="0" fontId="20" fillId="0" borderId="0" xfId="0" applyFont="1" applyAlignment="1">
      <alignment horizontal="center"/>
    </xf>
    <xf numFmtId="0" fontId="23" fillId="0" borderId="0" xfId="0" applyFont="1"/>
    <xf numFmtId="0" fontId="22" fillId="0" borderId="0" xfId="0" applyFont="1"/>
    <xf numFmtId="3" fontId="23" fillId="0" borderId="0" xfId="0" applyNumberFormat="1" applyFont="1"/>
    <xf numFmtId="3" fontId="24" fillId="0" borderId="0" xfId="0" applyNumberFormat="1" applyFont="1"/>
    <xf numFmtId="0" fontId="22" fillId="0" borderId="0" xfId="0" applyFont="1" applyAlignment="1">
      <alignment horizontal="right"/>
    </xf>
    <xf numFmtId="3" fontId="22" fillId="0" borderId="0" xfId="0" applyNumberFormat="1" applyFont="1"/>
    <xf numFmtId="3" fontId="25" fillId="0" borderId="0" xfId="0" applyNumberFormat="1" applyFont="1"/>
    <xf numFmtId="3" fontId="23" fillId="0" borderId="0" xfId="0" applyNumberFormat="1" applyFont="1" applyAlignment="1">
      <alignment horizontal="right"/>
    </xf>
    <xf numFmtId="165" fontId="23" fillId="0" borderId="0" xfId="0" applyNumberFormat="1" applyFont="1"/>
    <xf numFmtId="0" fontId="23" fillId="0" borderId="0" xfId="0" applyFont="1" applyAlignment="1">
      <alignment horizontal="left"/>
    </xf>
    <xf numFmtId="165" fontId="23" fillId="0" borderId="0" xfId="0" applyNumberFormat="1" applyFont="1" applyAlignment="1">
      <alignment horizontal="left"/>
    </xf>
    <xf numFmtId="0" fontId="22" fillId="0" borderId="0" xfId="0" applyFont="1" applyAlignment="1">
      <alignment horizontal="left"/>
    </xf>
    <xf numFmtId="0" fontId="23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3" fontId="26" fillId="0" borderId="0" xfId="0" applyNumberFormat="1" applyFont="1"/>
    <xf numFmtId="0" fontId="22" fillId="0" borderId="0" xfId="0" applyFont="1" applyAlignment="1">
      <alignment wrapText="1"/>
    </xf>
    <xf numFmtId="0" fontId="28" fillId="0" borderId="0" xfId="0" applyFont="1"/>
    <xf numFmtId="0" fontId="20" fillId="0" borderId="0" xfId="0" applyFont="1" applyAlignment="1">
      <alignment wrapText="1"/>
    </xf>
    <xf numFmtId="3" fontId="7" fillId="0" borderId="0" xfId="0" applyNumberFormat="1" applyFont="1" applyAlignment="1">
      <alignment wrapText="1"/>
    </xf>
    <xf numFmtId="3" fontId="27" fillId="0" borderId="0" xfId="0" applyNumberFormat="1" applyFont="1" applyAlignment="1">
      <alignment wrapText="1"/>
    </xf>
    <xf numFmtId="3" fontId="6" fillId="0" borderId="0" xfId="0" applyNumberFormat="1" applyFont="1" applyAlignment="1">
      <alignment wrapText="1"/>
    </xf>
    <xf numFmtId="3" fontId="7" fillId="0" borderId="0" xfId="0" applyNumberFormat="1" applyFont="1"/>
    <xf numFmtId="0" fontId="23" fillId="0" borderId="0" xfId="0" applyFont="1" applyAlignment="1">
      <alignment horizontal="center" vertical="center" wrapText="1"/>
    </xf>
    <xf numFmtId="3" fontId="23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3" fontId="22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left" wrapText="1"/>
    </xf>
    <xf numFmtId="166" fontId="23" fillId="0" borderId="0" xfId="0" applyNumberFormat="1" applyFont="1"/>
    <xf numFmtId="0" fontId="29" fillId="0" borderId="0" xfId="0" applyFont="1" applyAlignment="1">
      <alignment horizontal="right" wrapText="1"/>
    </xf>
    <xf numFmtId="1" fontId="29" fillId="0" borderId="0" xfId="0" applyNumberFormat="1" applyFont="1" applyAlignment="1">
      <alignment wrapText="1"/>
    </xf>
    <xf numFmtId="0" fontId="29" fillId="0" borderId="0" xfId="0" applyFont="1" applyAlignment="1">
      <alignment wrapText="1"/>
    </xf>
    <xf numFmtId="3" fontId="29" fillId="0" borderId="0" xfId="0" applyNumberFormat="1" applyFont="1"/>
    <xf numFmtId="0" fontId="29" fillId="0" borderId="0" xfId="0" applyFont="1"/>
    <xf numFmtId="1" fontId="29" fillId="0" borderId="0" xfId="0" applyNumberFormat="1" applyFont="1"/>
    <xf numFmtId="166" fontId="30" fillId="0" borderId="0" xfId="0" applyNumberFormat="1" applyFont="1"/>
    <xf numFmtId="166" fontId="6" fillId="0" borderId="0" xfId="0" applyNumberFormat="1" applyFont="1"/>
    <xf numFmtId="166" fontId="20" fillId="0" borderId="0" xfId="0" applyNumberFormat="1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right" wrapText="1"/>
    </xf>
    <xf numFmtId="1" fontId="20" fillId="0" borderId="0" xfId="0" applyNumberFormat="1" applyFont="1" applyAlignment="1">
      <alignment wrapText="1"/>
    </xf>
    <xf numFmtId="1" fontId="20" fillId="0" borderId="0" xfId="0" applyNumberFormat="1" applyFont="1"/>
    <xf numFmtId="0" fontId="23" fillId="0" borderId="0" xfId="0" applyFont="1" applyAlignment="1">
      <alignment vertical="center"/>
    </xf>
    <xf numFmtId="3" fontId="32" fillId="0" borderId="0" xfId="0" applyNumberFormat="1" applyFont="1"/>
    <xf numFmtId="0" fontId="32" fillId="0" borderId="0" xfId="0" applyFont="1"/>
    <xf numFmtId="166" fontId="20" fillId="0" borderId="0" xfId="0" applyNumberFormat="1" applyFont="1" applyAlignment="1">
      <alignment wrapText="1"/>
    </xf>
    <xf numFmtId="1" fontId="29" fillId="0" borderId="0" xfId="0" applyNumberFormat="1" applyFont="1" applyAlignment="1">
      <alignment horizontal="right" wrapText="1"/>
    </xf>
    <xf numFmtId="0" fontId="20" fillId="0" borderId="0" xfId="6" applyFont="1"/>
    <xf numFmtId="0" fontId="21" fillId="0" borderId="0" xfId="6" applyFont="1"/>
    <xf numFmtId="3" fontId="20" fillId="0" borderId="0" xfId="6" applyNumberFormat="1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3" applyFont="1" applyAlignment="1">
      <alignment wrapText="1"/>
    </xf>
    <xf numFmtId="0" fontId="12" fillId="0" borderId="0" xfId="0" applyFont="1" applyAlignment="1">
      <alignment horizontal="left" wrapText="1"/>
    </xf>
    <xf numFmtId="0" fontId="13" fillId="0" borderId="0" xfId="3" applyFont="1" applyAlignment="1">
      <alignment wrapText="1"/>
    </xf>
    <xf numFmtId="0" fontId="13" fillId="0" borderId="0" xfId="0" applyFont="1" applyAlignment="1">
      <alignment wrapText="1"/>
    </xf>
    <xf numFmtId="0" fontId="11" fillId="0" borderId="0" xfId="3" applyFont="1" applyAlignment="1">
      <alignment wrapText="1"/>
    </xf>
    <xf numFmtId="0" fontId="14" fillId="0" borderId="0" xfId="3" applyFont="1" applyAlignment="1">
      <alignment wrapText="1"/>
    </xf>
    <xf numFmtId="37" fontId="11" fillId="0" borderId="0" xfId="0" applyNumberFormat="1" applyFont="1" applyAlignment="1">
      <alignment wrapText="1"/>
    </xf>
    <xf numFmtId="37" fontId="12" fillId="0" borderId="0" xfId="0" applyNumberFormat="1" applyFont="1" applyAlignment="1">
      <alignment wrapText="1"/>
    </xf>
    <xf numFmtId="0" fontId="1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 vertical="center" wrapText="1"/>
    </xf>
    <xf numFmtId="0" fontId="22" fillId="0" borderId="0" xfId="0" applyFont="1" applyAlignment="1">
      <alignment horizontal="left" wrapText="1"/>
    </xf>
    <xf numFmtId="166" fontId="31" fillId="0" borderId="0" xfId="6" applyNumberFormat="1" applyFont="1" applyAlignment="1">
      <alignment wrapText="1"/>
    </xf>
    <xf numFmtId="0" fontId="22" fillId="0" borderId="0" xfId="6" applyFont="1" applyAlignment="1">
      <alignment horizontal="center" wrapText="1"/>
    </xf>
    <xf numFmtId="0" fontId="22" fillId="0" borderId="0" xfId="6" applyFont="1" applyAlignment="1">
      <alignment wrapText="1"/>
    </xf>
    <xf numFmtId="0" fontId="33" fillId="0" borderId="0" xfId="0" applyFont="1"/>
    <xf numFmtId="0" fontId="23" fillId="0" borderId="0" xfId="6" applyFont="1"/>
    <xf numFmtId="0" fontId="23" fillId="0" borderId="0" xfId="6" applyFont="1" applyAlignment="1">
      <alignment wrapText="1"/>
    </xf>
    <xf numFmtId="0" fontId="23" fillId="0" borderId="0" xfId="6" applyFont="1" applyAlignment="1">
      <alignment horizontal="left" vertical="center" wrapText="1"/>
    </xf>
    <xf numFmtId="166" fontId="23" fillId="0" borderId="5" xfId="6" applyNumberFormat="1" applyFont="1" applyBorder="1" applyAlignment="1">
      <alignment wrapText="1"/>
    </xf>
    <xf numFmtId="0" fontId="22" fillId="0" borderId="0" xfId="6" applyFont="1"/>
    <xf numFmtId="166" fontId="22" fillId="0" borderId="0" xfId="6" applyNumberFormat="1" applyFont="1" applyAlignment="1">
      <alignment wrapText="1"/>
    </xf>
    <xf numFmtId="0" fontId="23" fillId="0" borderId="0" xfId="6" applyFont="1" applyAlignment="1">
      <alignment horizontal="center"/>
    </xf>
    <xf numFmtId="0" fontId="23" fillId="0" borderId="0" xfId="0" applyFont="1" applyAlignment="1">
      <alignment horizontal="right"/>
    </xf>
    <xf numFmtId="0" fontId="34" fillId="0" borderId="0" xfId="0" applyFont="1" applyAlignment="1">
      <alignment wrapText="1"/>
    </xf>
    <xf numFmtId="0" fontId="26" fillId="0" borderId="0" xfId="0" applyFont="1" applyAlignment="1">
      <alignment horizontal="left"/>
    </xf>
    <xf numFmtId="3" fontId="26" fillId="0" borderId="0" xfId="0" applyNumberFormat="1" applyFont="1" applyAlignment="1">
      <alignment horizontal="left"/>
    </xf>
    <xf numFmtId="0" fontId="26" fillId="0" borderId="0" xfId="0" applyFont="1"/>
    <xf numFmtId="0" fontId="11" fillId="0" borderId="0" xfId="0" applyFont="1" applyAlignment="1">
      <alignment horizontal="left"/>
    </xf>
    <xf numFmtId="0" fontId="37" fillId="0" borderId="0" xfId="0" applyFont="1"/>
    <xf numFmtId="0" fontId="11" fillId="0" borderId="0" xfId="4" applyFont="1"/>
    <xf numFmtId="0" fontId="12" fillId="0" borderId="0" xfId="4" applyFont="1"/>
    <xf numFmtId="3" fontId="20" fillId="0" borderId="0" xfId="6" applyNumberFormat="1" applyFont="1" applyAlignment="1">
      <alignment horizontal="right"/>
    </xf>
    <xf numFmtId="166" fontId="23" fillId="0" borderId="5" xfId="6" applyNumberFormat="1" applyFont="1" applyBorder="1" applyAlignment="1">
      <alignment vertical="center" wrapText="1"/>
    </xf>
    <xf numFmtId="166" fontId="21" fillId="0" borderId="5" xfId="6" applyNumberFormat="1" applyFont="1" applyBorder="1"/>
    <xf numFmtId="3" fontId="21" fillId="0" borderId="0" xfId="6" applyNumberFormat="1" applyFont="1" applyAlignment="1">
      <alignment horizontal="right"/>
    </xf>
    <xf numFmtId="166" fontId="23" fillId="0" borderId="5" xfId="6" applyNumberFormat="1" applyFont="1" applyBorder="1"/>
    <xf numFmtId="166" fontId="23" fillId="0" borderId="5" xfId="6" applyNumberFormat="1" applyFont="1" applyBorder="1" applyAlignment="1">
      <alignment horizontal="left" vertical="center" wrapText="1"/>
    </xf>
    <xf numFmtId="166" fontId="24" fillId="0" borderId="5" xfId="6" applyNumberFormat="1" applyFont="1" applyBorder="1"/>
    <xf numFmtId="166" fontId="20" fillId="0" borderId="0" xfId="6" applyNumberFormat="1" applyFont="1"/>
    <xf numFmtId="3" fontId="23" fillId="0" borderId="0" xfId="6" applyNumberFormat="1" applyFont="1" applyAlignment="1">
      <alignment horizontal="left" vertical="center" wrapText="1"/>
    </xf>
    <xf numFmtId="3" fontId="22" fillId="0" borderId="0" xfId="6" applyNumberFormat="1" applyFont="1" applyAlignment="1">
      <alignment horizontal="left" vertical="center" wrapText="1"/>
    </xf>
    <xf numFmtId="1" fontId="30" fillId="0" borderId="0" xfId="6" applyNumberFormat="1" applyFont="1" applyAlignment="1">
      <alignment horizontal="center" wrapText="1"/>
    </xf>
    <xf numFmtId="166" fontId="30" fillId="0" borderId="0" xfId="6" applyNumberFormat="1" applyFont="1" applyAlignment="1">
      <alignment wrapText="1"/>
    </xf>
    <xf numFmtId="166" fontId="30" fillId="0" borderId="0" xfId="6" applyNumberFormat="1" applyFont="1" applyAlignment="1">
      <alignment horizontal="center" wrapText="1"/>
    </xf>
    <xf numFmtId="166" fontId="30" fillId="0" borderId="0" xfId="0" applyNumberFormat="1" applyFont="1" applyAlignment="1">
      <alignment horizontal="right" wrapText="1"/>
    </xf>
    <xf numFmtId="169" fontId="30" fillId="0" borderId="0" xfId="8" applyNumberFormat="1" applyFont="1"/>
    <xf numFmtId="169" fontId="31" fillId="0" borderId="0" xfId="8" applyNumberFormat="1" applyFont="1"/>
    <xf numFmtId="166" fontId="0" fillId="0" borderId="0" xfId="0" applyNumberFormat="1"/>
    <xf numFmtId="3" fontId="11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right"/>
    </xf>
    <xf numFmtId="170" fontId="20" fillId="0" borderId="5" xfId="0" applyNumberFormat="1" applyFont="1" applyBorder="1" applyAlignment="1">
      <alignment wrapText="1"/>
    </xf>
    <xf numFmtId="170" fontId="20" fillId="0" borderId="7" xfId="0" applyNumberFormat="1" applyFont="1" applyBorder="1" applyAlignment="1">
      <alignment wrapText="1"/>
    </xf>
    <xf numFmtId="170" fontId="21" fillId="0" borderId="7" xfId="0" applyNumberFormat="1" applyFont="1" applyBorder="1" applyAlignment="1">
      <alignment wrapText="1"/>
    </xf>
    <xf numFmtId="170" fontId="21" fillId="0" borderId="5" xfId="0" applyNumberFormat="1" applyFont="1" applyBorder="1" applyAlignment="1">
      <alignment wrapText="1"/>
    </xf>
    <xf numFmtId="170" fontId="21" fillId="0" borderId="6" xfId="0" applyNumberFormat="1" applyFont="1" applyBorder="1" applyAlignment="1">
      <alignment wrapText="1"/>
    </xf>
    <xf numFmtId="170" fontId="20" fillId="0" borderId="6" xfId="0" applyNumberFormat="1" applyFont="1" applyBorder="1" applyAlignment="1">
      <alignment wrapText="1"/>
    </xf>
    <xf numFmtId="170" fontId="21" fillId="0" borderId="11" xfId="0" applyNumberFormat="1" applyFont="1" applyBorder="1" applyAlignment="1">
      <alignment wrapText="1"/>
    </xf>
    <xf numFmtId="170" fontId="21" fillId="0" borderId="10" xfId="0" applyNumberFormat="1" applyFont="1" applyBorder="1" applyAlignment="1">
      <alignment wrapText="1"/>
    </xf>
    <xf numFmtId="170" fontId="21" fillId="0" borderId="21" xfId="0" applyNumberFormat="1" applyFont="1" applyBorder="1" applyAlignment="1">
      <alignment wrapText="1"/>
    </xf>
    <xf numFmtId="170" fontId="20" fillId="0" borderId="3" xfId="0" applyNumberFormat="1" applyFont="1" applyBorder="1" applyAlignment="1">
      <alignment wrapText="1"/>
    </xf>
    <xf numFmtId="170" fontId="21" fillId="0" borderId="3" xfId="0" applyNumberFormat="1" applyFont="1" applyBorder="1" applyAlignment="1">
      <alignment wrapText="1"/>
    </xf>
    <xf numFmtId="170" fontId="21" fillId="0" borderId="8" xfId="0" applyNumberFormat="1" applyFont="1" applyBorder="1" applyAlignment="1">
      <alignment wrapText="1"/>
    </xf>
    <xf numFmtId="0" fontId="20" fillId="0" borderId="5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left" vertical="center" textRotation="90" wrapText="1"/>
    </xf>
    <xf numFmtId="0" fontId="20" fillId="0" borderId="7" xfId="0" applyFont="1" applyBorder="1"/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21" fillId="0" borderId="7" xfId="0" applyFont="1" applyBorder="1"/>
    <xf numFmtId="0" fontId="21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wrapText="1"/>
    </xf>
    <xf numFmtId="0" fontId="21" fillId="0" borderId="3" xfId="0" applyFont="1" applyBorder="1" applyAlignment="1">
      <alignment wrapText="1"/>
    </xf>
    <xf numFmtId="0" fontId="21" fillId="0" borderId="10" xfId="0" applyFont="1" applyBorder="1" applyAlignment="1">
      <alignment wrapText="1"/>
    </xf>
    <xf numFmtId="0" fontId="21" fillId="0" borderId="8" xfId="0" applyFont="1" applyBorder="1" applyAlignment="1">
      <alignment wrapText="1"/>
    </xf>
    <xf numFmtId="0" fontId="22" fillId="0" borderId="5" xfId="0" applyFont="1" applyBorder="1" applyAlignment="1">
      <alignment horizontal="left" wrapText="1"/>
    </xf>
    <xf numFmtId="0" fontId="23" fillId="0" borderId="5" xfId="0" applyFont="1" applyBorder="1" applyAlignment="1">
      <alignment wrapText="1"/>
    </xf>
    <xf numFmtId="0" fontId="23" fillId="0" borderId="5" xfId="0" applyFont="1" applyBorder="1" applyAlignment="1">
      <alignment horizontal="left" vertical="center" wrapText="1"/>
    </xf>
    <xf numFmtId="170" fontId="30" fillId="0" borderId="5" xfId="0" applyNumberFormat="1" applyFont="1" applyBorder="1"/>
    <xf numFmtId="3" fontId="23" fillId="0" borderId="5" xfId="0" applyNumberFormat="1" applyFont="1" applyBorder="1" applyAlignment="1">
      <alignment wrapText="1"/>
    </xf>
    <xf numFmtId="3" fontId="23" fillId="0" borderId="5" xfId="0" applyNumberFormat="1" applyFont="1" applyBorder="1" applyAlignment="1">
      <alignment horizontal="left" vertical="center" wrapText="1"/>
    </xf>
    <xf numFmtId="170" fontId="30" fillId="0" borderId="5" xfId="0" applyNumberFormat="1" applyFont="1" applyBorder="1" applyAlignment="1">
      <alignment horizontal="right" vertical="center" wrapText="1"/>
    </xf>
    <xf numFmtId="0" fontId="22" fillId="0" borderId="5" xfId="0" applyFont="1" applyBorder="1" applyAlignment="1">
      <alignment wrapText="1"/>
    </xf>
    <xf numFmtId="0" fontId="22" fillId="0" borderId="5" xfId="0" applyFont="1" applyBorder="1" applyAlignment="1">
      <alignment horizontal="left" vertical="center" wrapText="1"/>
    </xf>
    <xf numFmtId="170" fontId="31" fillId="0" borderId="5" xfId="0" applyNumberFormat="1" applyFont="1" applyBorder="1"/>
    <xf numFmtId="3" fontId="22" fillId="0" borderId="5" xfId="0" applyNumberFormat="1" applyFont="1" applyBorder="1" applyAlignment="1">
      <alignment wrapText="1"/>
    </xf>
    <xf numFmtId="3" fontId="22" fillId="0" borderId="5" xfId="0" applyNumberFormat="1" applyFont="1" applyBorder="1" applyAlignment="1">
      <alignment horizontal="left" vertical="center" wrapText="1"/>
    </xf>
    <xf numFmtId="170" fontId="31" fillId="0" borderId="5" xfId="0" applyNumberFormat="1" applyFont="1" applyBorder="1" applyAlignment="1">
      <alignment horizontal="right"/>
    </xf>
    <xf numFmtId="170" fontId="30" fillId="0" borderId="5" xfId="0" applyNumberFormat="1" applyFont="1" applyBorder="1" applyAlignment="1">
      <alignment horizontal="right" wrapText="1"/>
    </xf>
    <xf numFmtId="170" fontId="31" fillId="0" borderId="5" xfId="0" applyNumberFormat="1" applyFont="1" applyBorder="1" applyAlignment="1">
      <alignment horizontal="right" wrapText="1"/>
    </xf>
    <xf numFmtId="0" fontId="23" fillId="0" borderId="5" xfId="0" applyFont="1" applyBorder="1" applyAlignment="1">
      <alignment horizontal="left" wrapText="1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left" wrapText="1"/>
    </xf>
    <xf numFmtId="0" fontId="30" fillId="0" borderId="19" xfId="0" applyFont="1" applyBorder="1" applyAlignment="1">
      <alignment vertical="center" wrapText="1"/>
    </xf>
    <xf numFmtId="0" fontId="23" fillId="0" borderId="7" xfId="0" applyFont="1" applyBorder="1"/>
    <xf numFmtId="170" fontId="30" fillId="0" borderId="3" xfId="0" applyNumberFormat="1" applyFont="1" applyBorder="1"/>
    <xf numFmtId="0" fontId="22" fillId="0" borderId="7" xfId="0" applyFont="1" applyBorder="1" applyAlignment="1">
      <alignment horizontal="center"/>
    </xf>
    <xf numFmtId="170" fontId="31" fillId="0" borderId="3" xfId="0" applyNumberFormat="1" applyFont="1" applyBorder="1"/>
    <xf numFmtId="0" fontId="23" fillId="0" borderId="7" xfId="0" applyFont="1" applyBorder="1" applyAlignment="1">
      <alignment vertical="center"/>
    </xf>
    <xf numFmtId="0" fontId="22" fillId="0" borderId="11" xfId="0" applyFont="1" applyBorder="1"/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wrapText="1"/>
    </xf>
    <xf numFmtId="170" fontId="31" fillId="0" borderId="10" xfId="0" applyNumberFormat="1" applyFont="1" applyBorder="1" applyAlignment="1">
      <alignment vertical="center"/>
    </xf>
    <xf numFmtId="3" fontId="22" fillId="0" borderId="10" xfId="0" applyNumberFormat="1" applyFont="1" applyBorder="1" applyAlignment="1">
      <alignment vertical="center" wrapText="1"/>
    </xf>
    <xf numFmtId="170" fontId="31" fillId="0" borderId="10" xfId="0" applyNumberFormat="1" applyFont="1" applyBorder="1" applyAlignment="1">
      <alignment horizontal="right" vertical="center" wrapText="1"/>
    </xf>
    <xf numFmtId="170" fontId="31" fillId="0" borderId="8" xfId="0" applyNumberFormat="1" applyFont="1" applyBorder="1"/>
    <xf numFmtId="3" fontId="23" fillId="0" borderId="7" xfId="0" applyNumberFormat="1" applyFont="1" applyBorder="1"/>
    <xf numFmtId="3" fontId="23" fillId="0" borderId="7" xfId="0" applyNumberFormat="1" applyFont="1" applyBorder="1" applyAlignment="1">
      <alignment vertical="center"/>
    </xf>
    <xf numFmtId="3" fontId="22" fillId="0" borderId="7" xfId="0" applyNumberFormat="1" applyFont="1" applyBorder="1"/>
    <xf numFmtId="3" fontId="22" fillId="0" borderId="7" xfId="0" applyNumberFormat="1" applyFont="1" applyBorder="1" applyAlignment="1">
      <alignment horizontal="center"/>
    </xf>
    <xf numFmtId="3" fontId="22" fillId="0" borderId="11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left" wrapText="1"/>
    </xf>
    <xf numFmtId="0" fontId="23" fillId="0" borderId="5" xfId="0" applyFont="1" applyBorder="1" applyAlignment="1">
      <alignment vertical="center" wrapText="1"/>
    </xf>
    <xf numFmtId="170" fontId="30" fillId="0" borderId="5" xfId="0" applyNumberFormat="1" applyFont="1" applyBorder="1" applyAlignment="1">
      <alignment vertical="center"/>
    </xf>
    <xf numFmtId="3" fontId="22" fillId="0" borderId="7" xfId="0" applyNumberFormat="1" applyFont="1" applyBorder="1" applyAlignment="1">
      <alignment horizontal="center" vertical="center"/>
    </xf>
    <xf numFmtId="49" fontId="22" fillId="0" borderId="5" xfId="0" applyNumberFormat="1" applyFont="1" applyBorder="1" applyAlignment="1">
      <alignment horizontal="left" vertical="center" wrapText="1"/>
    </xf>
    <xf numFmtId="166" fontId="23" fillId="0" borderId="0" xfId="0" applyNumberFormat="1" applyFont="1" applyAlignment="1">
      <alignment vertical="center"/>
    </xf>
    <xf numFmtId="170" fontId="20" fillId="3" borderId="5" xfId="0" applyNumberFormat="1" applyFont="1" applyFill="1" applyBorder="1" applyAlignment="1">
      <alignment wrapText="1"/>
    </xf>
    <xf numFmtId="170" fontId="21" fillId="3" borderId="5" xfId="0" applyNumberFormat="1" applyFont="1" applyFill="1" applyBorder="1" applyAlignment="1">
      <alignment wrapText="1"/>
    </xf>
    <xf numFmtId="170" fontId="21" fillId="3" borderId="10" xfId="0" applyNumberFormat="1" applyFont="1" applyFill="1" applyBorder="1" applyAlignment="1">
      <alignment wrapText="1"/>
    </xf>
    <xf numFmtId="170" fontId="20" fillId="3" borderId="3" xfId="0" applyNumberFormat="1" applyFont="1" applyFill="1" applyBorder="1" applyAlignment="1">
      <alignment wrapText="1"/>
    </xf>
    <xf numFmtId="170" fontId="21" fillId="3" borderId="3" xfId="0" applyNumberFormat="1" applyFont="1" applyFill="1" applyBorder="1" applyAlignment="1">
      <alignment wrapText="1"/>
    </xf>
    <xf numFmtId="170" fontId="21" fillId="3" borderId="8" xfId="0" applyNumberFormat="1" applyFont="1" applyFill="1" applyBorder="1" applyAlignment="1">
      <alignment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wrapText="1"/>
    </xf>
    <xf numFmtId="0" fontId="21" fillId="0" borderId="18" xfId="0" applyFont="1" applyBorder="1" applyAlignment="1">
      <alignment horizontal="right" vertical="center"/>
    </xf>
    <xf numFmtId="0" fontId="20" fillId="0" borderId="7" xfId="0" applyFont="1" applyBorder="1" applyAlignment="1">
      <alignment horizontal="right"/>
    </xf>
    <xf numFmtId="0" fontId="21" fillId="0" borderId="7" xfId="0" applyFont="1" applyBorder="1" applyAlignment="1">
      <alignment horizontal="right"/>
    </xf>
    <xf numFmtId="0" fontId="20" fillId="0" borderId="11" xfId="0" applyFont="1" applyBorder="1" applyAlignment="1">
      <alignment horizontal="right"/>
    </xf>
    <xf numFmtId="0" fontId="20" fillId="0" borderId="0" xfId="0" applyFont="1" applyAlignment="1">
      <alignment horizontal="right"/>
    </xf>
    <xf numFmtId="170" fontId="20" fillId="3" borderId="7" xfId="0" applyNumberFormat="1" applyFont="1" applyFill="1" applyBorder="1" applyAlignment="1">
      <alignment wrapText="1"/>
    </xf>
    <xf numFmtId="0" fontId="21" fillId="0" borderId="11" xfId="0" applyFont="1" applyBorder="1" applyAlignment="1">
      <alignment horizontal="right"/>
    </xf>
    <xf numFmtId="170" fontId="21" fillId="3" borderId="7" xfId="0" applyNumberFormat="1" applyFont="1" applyFill="1" applyBorder="1" applyAlignment="1">
      <alignment wrapText="1"/>
    </xf>
    <xf numFmtId="170" fontId="21" fillId="3" borderId="11" xfId="0" applyNumberFormat="1" applyFont="1" applyFill="1" applyBorder="1" applyAlignment="1">
      <alignment wrapText="1"/>
    </xf>
    <xf numFmtId="0" fontId="20" fillId="0" borderId="25" xfId="0" applyFont="1" applyBorder="1" applyAlignment="1">
      <alignment horizontal="left" vertical="center" textRotation="90" wrapText="1"/>
    </xf>
    <xf numFmtId="0" fontId="20" fillId="0" borderId="6" xfId="0" applyFont="1" applyBorder="1" applyAlignment="1">
      <alignment wrapText="1"/>
    </xf>
    <xf numFmtId="3" fontId="20" fillId="0" borderId="6" xfId="0" applyNumberFormat="1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3" fontId="21" fillId="0" borderId="6" xfId="0" applyNumberFormat="1" applyFont="1" applyBorder="1" applyAlignment="1">
      <alignment vertical="center" wrapText="1"/>
    </xf>
    <xf numFmtId="3" fontId="21" fillId="0" borderId="35" xfId="0" applyNumberFormat="1" applyFont="1" applyBorder="1" applyAlignment="1">
      <alignment vertical="center" wrapText="1"/>
    </xf>
    <xf numFmtId="3" fontId="21" fillId="0" borderId="6" xfId="0" applyNumberFormat="1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11" fillId="0" borderId="5" xfId="0" applyFont="1" applyBorder="1"/>
    <xf numFmtId="3" fontId="31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/>
    <xf numFmtId="3" fontId="11" fillId="0" borderId="5" xfId="0" applyNumberFormat="1" applyFont="1" applyBorder="1" applyAlignment="1">
      <alignment wrapText="1"/>
    </xf>
    <xf numFmtId="3" fontId="12" fillId="0" borderId="5" xfId="0" applyNumberFormat="1" applyFont="1" applyBorder="1"/>
    <xf numFmtId="3" fontId="11" fillId="0" borderId="7" xfId="0" applyNumberFormat="1" applyFont="1" applyBorder="1" applyAlignment="1">
      <alignment vertical="center"/>
    </xf>
    <xf numFmtId="3" fontId="31" fillId="0" borderId="3" xfId="0" applyNumberFormat="1" applyFont="1" applyBorder="1" applyAlignment="1">
      <alignment horizontal="center" vertical="center"/>
    </xf>
    <xf numFmtId="3" fontId="12" fillId="0" borderId="10" xfId="0" applyNumberFormat="1" applyFont="1" applyBorder="1"/>
    <xf numFmtId="3" fontId="11" fillId="0" borderId="5" xfId="0" applyNumberFormat="1" applyFont="1" applyBorder="1" applyAlignment="1">
      <alignment vertical="center" wrapText="1"/>
    </xf>
    <xf numFmtId="3" fontId="11" fillId="0" borderId="5" xfId="0" applyNumberFormat="1" applyFont="1" applyBorder="1" applyAlignment="1">
      <alignment vertical="center"/>
    </xf>
    <xf numFmtId="3" fontId="12" fillId="0" borderId="3" xfId="0" applyNumberFormat="1" applyFont="1" applyBorder="1" applyAlignment="1">
      <alignment vertical="center"/>
    </xf>
    <xf numFmtId="171" fontId="11" fillId="0" borderId="0" xfId="0" applyNumberFormat="1" applyFont="1"/>
    <xf numFmtId="0" fontId="11" fillId="0" borderId="5" xfId="0" applyFont="1" applyBorder="1" applyAlignment="1">
      <alignment horizontal="left" wrapText="1"/>
    </xf>
    <xf numFmtId="0" fontId="35" fillId="0" borderId="5" xfId="0" applyFont="1" applyBorder="1" applyAlignment="1">
      <alignment vertical="center" wrapText="1"/>
    </xf>
    <xf numFmtId="0" fontId="12" fillId="0" borderId="5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2" fillId="0" borderId="18" xfId="3" applyFont="1" applyBorder="1" applyAlignment="1">
      <alignment horizontal="center"/>
    </xf>
    <xf numFmtId="0" fontId="12" fillId="0" borderId="19" xfId="3" applyFont="1" applyBorder="1" applyAlignment="1">
      <alignment wrapText="1"/>
    </xf>
    <xf numFmtId="0" fontId="11" fillId="0" borderId="7" xfId="3" applyFont="1" applyBorder="1" applyAlignment="1">
      <alignment horizontal="center"/>
    </xf>
    <xf numFmtId="0" fontId="11" fillId="0" borderId="7" xfId="0" applyFont="1" applyBorder="1"/>
    <xf numFmtId="0" fontId="12" fillId="0" borderId="7" xfId="0" applyFont="1" applyBorder="1" applyAlignment="1">
      <alignment horizontal="center"/>
    </xf>
    <xf numFmtId="0" fontId="11" fillId="0" borderId="11" xfId="0" applyFont="1" applyBorder="1"/>
    <xf numFmtId="0" fontId="12" fillId="0" borderId="10" xfId="3" applyFont="1" applyBorder="1" applyAlignment="1">
      <alignment wrapText="1"/>
    </xf>
    <xf numFmtId="0" fontId="11" fillId="0" borderId="7" xfId="0" applyFont="1" applyBorder="1" applyAlignment="1">
      <alignment horizontal="center"/>
    </xf>
    <xf numFmtId="171" fontId="11" fillId="0" borderId="0" xfId="4" applyNumberFormat="1" applyFont="1"/>
    <xf numFmtId="0" fontId="37" fillId="0" borderId="0" xfId="0" applyFont="1" applyAlignment="1">
      <alignment horizontal="right"/>
    </xf>
    <xf numFmtId="0" fontId="11" fillId="0" borderId="0" xfId="4" applyFont="1" applyAlignment="1">
      <alignment horizontal="right"/>
    </xf>
    <xf numFmtId="164" fontId="36" fillId="0" borderId="5" xfId="4" applyNumberFormat="1" applyFont="1" applyBorder="1" applyAlignment="1">
      <alignment horizontal="left" wrapText="1"/>
    </xf>
    <xf numFmtId="3" fontId="36" fillId="0" borderId="5" xfId="0" applyNumberFormat="1" applyFont="1" applyBorder="1"/>
    <xf numFmtId="0" fontId="11" fillId="0" borderId="5" xfId="0" applyFont="1" applyBorder="1" applyAlignment="1">
      <alignment horizontal="left"/>
    </xf>
    <xf numFmtId="164" fontId="12" fillId="0" borderId="18" xfId="4" applyNumberFormat="1" applyFont="1" applyBorder="1" applyAlignment="1">
      <alignment horizontal="right"/>
    </xf>
    <xf numFmtId="164" fontId="12" fillId="0" borderId="19" xfId="4" applyNumberFormat="1" applyFont="1" applyBorder="1" applyAlignment="1">
      <alignment horizontal="left"/>
    </xf>
    <xf numFmtId="164" fontId="12" fillId="0" borderId="7" xfId="4" applyNumberFormat="1" applyFont="1" applyBorder="1" applyAlignment="1">
      <alignment horizontal="right"/>
    </xf>
    <xf numFmtId="3" fontId="11" fillId="0" borderId="7" xfId="0" applyNumberFormat="1" applyFont="1" applyBorder="1" applyAlignment="1">
      <alignment horizontal="right"/>
    </xf>
    <xf numFmtId="3" fontId="12" fillId="0" borderId="7" xfId="0" applyNumberFormat="1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3" fontId="11" fillId="0" borderId="11" xfId="0" applyNumberFormat="1" applyFont="1" applyBorder="1" applyAlignment="1">
      <alignment horizontal="right"/>
    </xf>
    <xf numFmtId="0" fontId="23" fillId="0" borderId="0" xfId="3" applyFont="1" applyAlignment="1">
      <alignment horizontal="right"/>
    </xf>
    <xf numFmtId="0" fontId="45" fillId="0" borderId="5" xfId="0" applyFont="1" applyBorder="1" applyAlignment="1">
      <alignment horizontal="left" wrapText="1"/>
    </xf>
    <xf numFmtId="0" fontId="22" fillId="0" borderId="18" xfId="0" applyFont="1" applyBorder="1" applyAlignment="1">
      <alignment horizontal="right"/>
    </xf>
    <xf numFmtId="0" fontId="22" fillId="0" borderId="19" xfId="0" applyFont="1" applyBorder="1" applyAlignment="1">
      <alignment wrapText="1"/>
    </xf>
    <xf numFmtId="0" fontId="23" fillId="0" borderId="7" xfId="0" applyFont="1" applyBorder="1" applyAlignment="1">
      <alignment horizontal="right"/>
    </xf>
    <xf numFmtId="0" fontId="22" fillId="0" borderId="7" xfId="0" applyFont="1" applyBorder="1" applyAlignment="1">
      <alignment horizontal="right"/>
    </xf>
    <xf numFmtId="0" fontId="23" fillId="0" borderId="11" xfId="0" applyFont="1" applyBorder="1" applyAlignment="1">
      <alignment horizontal="right"/>
    </xf>
    <xf numFmtId="171" fontId="23" fillId="0" borderId="0" xfId="0" applyNumberFormat="1" applyFont="1"/>
    <xf numFmtId="171" fontId="22" fillId="0" borderId="3" xfId="0" applyNumberFormat="1" applyFont="1" applyBorder="1"/>
    <xf numFmtId="171" fontId="22" fillId="0" borderId="0" xfId="0" applyNumberFormat="1" applyFont="1"/>
    <xf numFmtId="171" fontId="22" fillId="0" borderId="0" xfId="0" applyNumberFormat="1" applyFont="1" applyAlignment="1">
      <alignment horizontal="left"/>
    </xf>
    <xf numFmtId="171" fontId="23" fillId="0" borderId="0" xfId="2" applyNumberFormat="1" applyFont="1" applyAlignment="1">
      <alignment horizontal="right"/>
    </xf>
    <xf numFmtId="0" fontId="7" fillId="0" borderId="5" xfId="0" applyFont="1" applyBorder="1" applyAlignment="1">
      <alignment wrapText="1"/>
    </xf>
    <xf numFmtId="0" fontId="6" fillId="0" borderId="5" xfId="0" applyFont="1" applyBorder="1"/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3" fontId="7" fillId="0" borderId="5" xfId="0" applyNumberFormat="1" applyFont="1" applyBorder="1" applyAlignment="1">
      <alignment wrapText="1"/>
    </xf>
    <xf numFmtId="0" fontId="6" fillId="0" borderId="5" xfId="0" applyFont="1" applyBorder="1" applyAlignment="1">
      <alignment horizontal="left" wrapText="1"/>
    </xf>
    <xf numFmtId="0" fontId="6" fillId="0" borderId="18" xfId="0" applyFont="1" applyBorder="1" applyAlignment="1">
      <alignment horizontal="right"/>
    </xf>
    <xf numFmtId="0" fontId="7" fillId="0" borderId="19" xfId="0" applyFont="1" applyBorder="1" applyAlignment="1">
      <alignment wrapText="1"/>
    </xf>
    <xf numFmtId="167" fontId="6" fillId="0" borderId="19" xfId="0" applyNumberFormat="1" applyFont="1" applyBorder="1"/>
    <xf numFmtId="167" fontId="6" fillId="0" borderId="20" xfId="0" applyNumberFormat="1" applyFont="1" applyBorder="1"/>
    <xf numFmtId="0" fontId="6" fillId="0" borderId="7" xfId="0" applyFont="1" applyBorder="1"/>
    <xf numFmtId="3" fontId="6" fillId="0" borderId="7" xfId="0" applyNumberFormat="1" applyFont="1" applyBorder="1"/>
    <xf numFmtId="3" fontId="6" fillId="0" borderId="11" xfId="0" applyNumberFormat="1" applyFont="1" applyBorder="1"/>
    <xf numFmtId="3" fontId="7" fillId="0" borderId="10" xfId="0" applyNumberFormat="1" applyFont="1" applyBorder="1" applyAlignment="1">
      <alignment wrapText="1"/>
    </xf>
    <xf numFmtId="3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/>
    </xf>
    <xf numFmtId="0" fontId="19" fillId="0" borderId="5" xfId="0" applyFont="1" applyBorder="1"/>
    <xf numFmtId="3" fontId="6" fillId="0" borderId="5" xfId="0" applyNumberFormat="1" applyFont="1" applyBorder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9" xfId="0" applyFont="1" applyBorder="1"/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3" fontId="6" fillId="0" borderId="3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7" fillId="0" borderId="10" xfId="0" applyFont="1" applyBorder="1"/>
    <xf numFmtId="3" fontId="7" fillId="0" borderId="10" xfId="0" applyNumberFormat="1" applyFont="1" applyBorder="1" applyAlignment="1">
      <alignment horizontal="right"/>
    </xf>
    <xf numFmtId="3" fontId="7" fillId="0" borderId="8" xfId="0" applyNumberFormat="1" applyFont="1" applyBorder="1" applyAlignment="1">
      <alignment horizontal="right"/>
    </xf>
    <xf numFmtId="0" fontId="11" fillId="0" borderId="18" xfId="0" applyFont="1" applyBorder="1" applyAlignment="1">
      <alignment horizontal="right"/>
    </xf>
    <xf numFmtId="0" fontId="11" fillId="0" borderId="11" xfId="4" applyFont="1" applyBorder="1" applyAlignment="1">
      <alignment horizontal="right"/>
    </xf>
    <xf numFmtId="0" fontId="12" fillId="0" borderId="19" xfId="0" applyFont="1" applyBorder="1"/>
    <xf numFmtId="0" fontId="12" fillId="0" borderId="10" xfId="4" applyFont="1" applyBorder="1"/>
    <xf numFmtId="166" fontId="23" fillId="0" borderId="5" xfId="0" applyNumberFormat="1" applyFont="1" applyBorder="1"/>
    <xf numFmtId="0" fontId="23" fillId="0" borderId="19" xfId="0" applyFont="1" applyBorder="1" applyAlignment="1">
      <alignment horizontal="centerContinuous"/>
    </xf>
    <xf numFmtId="0" fontId="23" fillId="0" borderId="19" xfId="0" applyFont="1" applyBorder="1"/>
    <xf numFmtId="3" fontId="23" fillId="0" borderId="20" xfId="0" applyNumberFormat="1" applyFont="1" applyBorder="1" applyAlignment="1">
      <alignment horizontal="centerContinuous"/>
    </xf>
    <xf numFmtId="0" fontId="22" fillId="0" borderId="18" xfId="0" applyFont="1" applyBorder="1" applyAlignment="1">
      <alignment horizontal="centerContinuous"/>
    </xf>
    <xf numFmtId="0" fontId="11" fillId="0" borderId="0" xfId="0" applyFont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10" xfId="0" applyFont="1" applyBorder="1" applyAlignment="1">
      <alignment horizontal="left" wrapText="1"/>
    </xf>
    <xf numFmtId="0" fontId="12" fillId="0" borderId="8" xfId="0" applyFont="1" applyBorder="1" applyAlignment="1">
      <alignment horizontal="right"/>
    </xf>
    <xf numFmtId="3" fontId="21" fillId="0" borderId="5" xfId="1" applyNumberFormat="1" applyFont="1" applyBorder="1" applyAlignment="1">
      <alignment horizontal="left" wrapText="1"/>
    </xf>
    <xf numFmtId="3" fontId="6" fillId="0" borderId="5" xfId="1" applyNumberFormat="1" applyFont="1" applyBorder="1" applyAlignment="1">
      <alignment horizontal="left"/>
    </xf>
    <xf numFmtId="170" fontId="38" fillId="0" borderId="5" xfId="1" applyNumberFormat="1" applyFont="1" applyBorder="1" applyAlignment="1">
      <alignment horizontal="right"/>
    </xf>
    <xf numFmtId="170" fontId="38" fillId="0" borderId="5" xfId="0" applyNumberFormat="1" applyFont="1" applyBorder="1"/>
    <xf numFmtId="170" fontId="6" fillId="0" borderId="5" xfId="1" applyNumberFormat="1" applyFont="1" applyBorder="1" applyAlignment="1">
      <alignment horizontal="right"/>
    </xf>
    <xf numFmtId="170" fontId="6" fillId="0" borderId="5" xfId="0" applyNumberFormat="1" applyFont="1" applyBorder="1"/>
    <xf numFmtId="0" fontId="20" fillId="0" borderId="7" xfId="1" applyFont="1" applyBorder="1" applyAlignment="1">
      <alignment horizontal="center" wrapText="1"/>
    </xf>
    <xf numFmtId="0" fontId="20" fillId="0" borderId="7" xfId="1" applyFont="1" applyBorder="1" applyAlignment="1">
      <alignment horizontal="center"/>
    </xf>
    <xf numFmtId="170" fontId="38" fillId="0" borderId="3" xfId="0" applyNumberFormat="1" applyFont="1" applyBorder="1"/>
    <xf numFmtId="170" fontId="6" fillId="0" borderId="3" xfId="0" applyNumberFormat="1" applyFont="1" applyBorder="1"/>
    <xf numFmtId="0" fontId="20" fillId="0" borderId="11" xfId="1" applyFont="1" applyBorder="1" applyAlignment="1">
      <alignment horizontal="center"/>
    </xf>
    <xf numFmtId="3" fontId="7" fillId="0" borderId="10" xfId="1" applyNumberFormat="1" applyFont="1" applyBorder="1"/>
    <xf numFmtId="170" fontId="7" fillId="0" borderId="10" xfId="1" applyNumberFormat="1" applyFont="1" applyBorder="1" applyAlignment="1">
      <alignment horizontal="right"/>
    </xf>
    <xf numFmtId="170" fontId="7" fillId="0" borderId="8" xfId="1" applyNumberFormat="1" applyFont="1" applyBorder="1" applyAlignment="1">
      <alignment horizontal="right"/>
    </xf>
    <xf numFmtId="0" fontId="20" fillId="0" borderId="7" xfId="1" applyFont="1" applyBorder="1" applyAlignment="1">
      <alignment horizontal="right"/>
    </xf>
    <xf numFmtId="166" fontId="21" fillId="0" borderId="5" xfId="0" applyNumberFormat="1" applyFont="1" applyBorder="1" applyAlignment="1">
      <alignment horizontal="left"/>
    </xf>
    <xf numFmtId="166" fontId="20" fillId="0" borderId="5" xfId="0" applyNumberFormat="1" applyFont="1" applyBorder="1" applyAlignment="1">
      <alignment horizontal="centerContinuous"/>
    </xf>
    <xf numFmtId="166" fontId="23" fillId="0" borderId="5" xfId="0" applyNumberFormat="1" applyFont="1" applyBorder="1" applyAlignment="1">
      <alignment vertical="center" wrapText="1"/>
    </xf>
    <xf numFmtId="166" fontId="23" fillId="0" borderId="5" xfId="0" applyNumberFormat="1" applyFont="1" applyBorder="1" applyAlignment="1">
      <alignment wrapText="1"/>
    </xf>
    <xf numFmtId="170" fontId="20" fillId="0" borderId="5" xfId="0" applyNumberFormat="1" applyFont="1" applyBorder="1" applyAlignment="1">
      <alignment horizontal="right"/>
    </xf>
    <xf numFmtId="170" fontId="20" fillId="0" borderId="5" xfId="0" applyNumberFormat="1" applyFont="1" applyBorder="1"/>
    <xf numFmtId="166" fontId="21" fillId="0" borderId="5" xfId="0" applyNumberFormat="1" applyFont="1" applyBorder="1"/>
    <xf numFmtId="170" fontId="21" fillId="0" borderId="5" xfId="0" applyNumberFormat="1" applyFont="1" applyBorder="1" applyAlignment="1">
      <alignment horizontal="right"/>
    </xf>
    <xf numFmtId="166" fontId="23" fillId="0" borderId="5" xfId="0" applyNumberFormat="1" applyFont="1" applyBorder="1" applyAlignment="1">
      <alignment horizontal="left" vertical="center" wrapText="1"/>
    </xf>
    <xf numFmtId="166" fontId="21" fillId="0" borderId="7" xfId="0" applyNumberFormat="1" applyFont="1" applyBorder="1" applyAlignment="1">
      <alignment horizontal="centerContinuous"/>
    </xf>
    <xf numFmtId="166" fontId="20" fillId="0" borderId="7" xfId="0" applyNumberFormat="1" applyFont="1" applyBorder="1" applyAlignment="1">
      <alignment horizontal="center"/>
    </xf>
    <xf numFmtId="170" fontId="20" fillId="0" borderId="3" xfId="0" applyNumberFormat="1" applyFont="1" applyBorder="1"/>
    <xf numFmtId="170" fontId="21" fillId="0" borderId="3" xfId="0" applyNumberFormat="1" applyFont="1" applyBorder="1"/>
    <xf numFmtId="166" fontId="20" fillId="0" borderId="11" xfId="0" applyNumberFormat="1" applyFont="1" applyBorder="1" applyAlignment="1">
      <alignment horizontal="center"/>
    </xf>
    <xf numFmtId="166" fontId="21" fillId="0" borderId="10" xfId="0" applyNumberFormat="1" applyFont="1" applyBorder="1"/>
    <xf numFmtId="170" fontId="21" fillId="0" borderId="10" xfId="0" applyNumberFormat="1" applyFont="1" applyBorder="1"/>
    <xf numFmtId="170" fontId="21" fillId="0" borderId="8" xfId="0" applyNumberFormat="1" applyFont="1" applyBorder="1"/>
    <xf numFmtId="166" fontId="21" fillId="0" borderId="18" xfId="0" applyNumberFormat="1" applyFont="1" applyBorder="1"/>
    <xf numFmtId="166" fontId="21" fillId="0" borderId="19" xfId="0" applyNumberFormat="1" applyFont="1" applyBorder="1"/>
    <xf numFmtId="166" fontId="21" fillId="0" borderId="19" xfId="0" applyNumberFormat="1" applyFont="1" applyBorder="1" applyAlignment="1">
      <alignment horizontal="center" vertical="center" wrapText="1"/>
    </xf>
    <xf numFmtId="166" fontId="21" fillId="0" borderId="20" xfId="0" applyNumberFormat="1" applyFont="1" applyBorder="1" applyAlignment="1">
      <alignment horizontal="center" vertical="center" wrapText="1"/>
    </xf>
    <xf numFmtId="166" fontId="20" fillId="0" borderId="18" xfId="6" applyNumberFormat="1" applyFont="1" applyBorder="1"/>
    <xf numFmtId="166" fontId="20" fillId="0" borderId="19" xfId="6" applyNumberFormat="1" applyFont="1" applyBorder="1"/>
    <xf numFmtId="166" fontId="21" fillId="0" borderId="19" xfId="6" applyNumberFormat="1" applyFont="1" applyBorder="1" applyAlignment="1">
      <alignment horizontal="center" vertical="center" wrapText="1"/>
    </xf>
    <xf numFmtId="166" fontId="21" fillId="0" borderId="20" xfId="6" applyNumberFormat="1" applyFont="1" applyBorder="1" applyAlignment="1">
      <alignment horizontal="center" vertical="center" wrapText="1"/>
    </xf>
    <xf numFmtId="166" fontId="21" fillId="0" borderId="7" xfId="6" applyNumberFormat="1" applyFont="1" applyBorder="1" applyAlignment="1">
      <alignment horizontal="centerContinuous"/>
    </xf>
    <xf numFmtId="166" fontId="20" fillId="0" borderId="7" xfId="6" applyNumberFormat="1" applyFont="1" applyBorder="1" applyAlignment="1">
      <alignment horizontal="center"/>
    </xf>
    <xf numFmtId="166" fontId="20" fillId="0" borderId="11" xfId="6" applyNumberFormat="1" applyFont="1" applyBorder="1" applyAlignment="1">
      <alignment horizontal="center"/>
    </xf>
    <xf numFmtId="166" fontId="21" fillId="0" borderId="10" xfId="6" applyNumberFormat="1" applyFont="1" applyBorder="1"/>
    <xf numFmtId="170" fontId="20" fillId="0" borderId="5" xfId="6" applyNumberFormat="1" applyFont="1" applyBorder="1" applyAlignment="1">
      <alignment horizontal="right"/>
    </xf>
    <xf numFmtId="170" fontId="20" fillId="0" borderId="3" xfId="6" applyNumberFormat="1" applyFont="1" applyBorder="1" applyAlignment="1">
      <alignment horizontal="right"/>
    </xf>
    <xf numFmtId="170" fontId="21" fillId="0" borderId="5" xfId="6" applyNumberFormat="1" applyFont="1" applyBorder="1" applyAlignment="1">
      <alignment horizontal="right"/>
    </xf>
    <xf numFmtId="170" fontId="21" fillId="0" borderId="3" xfId="6" applyNumberFormat="1" applyFont="1" applyBorder="1" applyAlignment="1">
      <alignment horizontal="right"/>
    </xf>
    <xf numFmtId="170" fontId="20" fillId="0" borderId="3" xfId="6" applyNumberFormat="1" applyFont="1" applyBorder="1"/>
    <xf numFmtId="170" fontId="21" fillId="0" borderId="10" xfId="6" applyNumberFormat="1" applyFont="1" applyBorder="1"/>
    <xf numFmtId="170" fontId="21" fillId="0" borderId="8" xfId="6" applyNumberFormat="1" applyFont="1" applyBorder="1"/>
    <xf numFmtId="170" fontId="43" fillId="0" borderId="5" xfId="0" applyNumberFormat="1" applyFont="1" applyBorder="1" applyAlignment="1">
      <alignment horizontal="right" vertical="center"/>
    </xf>
    <xf numFmtId="0" fontId="44" fillId="0" borderId="7" xfId="0" applyFont="1" applyBorder="1" applyAlignment="1">
      <alignment vertical="center"/>
    </xf>
    <xf numFmtId="0" fontId="43" fillId="0" borderId="7" xfId="0" applyFont="1" applyBorder="1" applyAlignment="1">
      <alignment vertical="center" wrapText="1"/>
    </xf>
    <xf numFmtId="170" fontId="43" fillId="0" borderId="3" xfId="0" applyNumberFormat="1" applyFont="1" applyBorder="1" applyAlignment="1">
      <alignment horizontal="right" vertical="center" wrapText="1"/>
    </xf>
    <xf numFmtId="0" fontId="41" fillId="0" borderId="36" xfId="8" applyFont="1" applyBorder="1" applyAlignment="1">
      <alignment horizontal="center"/>
    </xf>
    <xf numFmtId="0" fontId="41" fillId="0" borderId="37" xfId="8" applyFont="1" applyBorder="1" applyAlignment="1">
      <alignment horizontal="center"/>
    </xf>
    <xf numFmtId="0" fontId="41" fillId="0" borderId="38" xfId="8" applyFont="1" applyBorder="1" applyAlignment="1">
      <alignment horizontal="center"/>
    </xf>
    <xf numFmtId="0" fontId="23" fillId="0" borderId="0" xfId="0" applyFont="1" applyAlignment="1">
      <alignment horizontal="right" wrapText="1"/>
    </xf>
    <xf numFmtId="0" fontId="22" fillId="0" borderId="0" xfId="0" applyFont="1" applyAlignment="1">
      <alignment horizontal="right" wrapText="1"/>
    </xf>
    <xf numFmtId="170" fontId="12" fillId="0" borderId="3" xfId="0" applyNumberFormat="1" applyFont="1" applyBorder="1"/>
    <xf numFmtId="170" fontId="11" fillId="0" borderId="3" xfId="0" applyNumberFormat="1" applyFont="1" applyBorder="1"/>
    <xf numFmtId="170" fontId="11" fillId="0" borderId="3" xfId="4" applyNumberFormat="1" applyFont="1" applyBorder="1"/>
    <xf numFmtId="170" fontId="12" fillId="0" borderId="8" xfId="4" applyNumberFormat="1" applyFont="1" applyBorder="1"/>
    <xf numFmtId="0" fontId="46" fillId="0" borderId="5" xfId="0" applyFont="1" applyBorder="1" applyAlignment="1">
      <alignment wrapText="1"/>
    </xf>
    <xf numFmtId="0" fontId="46" fillId="0" borderId="5" xfId="0" applyFont="1" applyBorder="1" applyAlignment="1">
      <alignment horizontal="left" vertical="center" wrapText="1"/>
    </xf>
    <xf numFmtId="170" fontId="45" fillId="0" borderId="5" xfId="0" applyNumberFormat="1" applyFont="1" applyBorder="1"/>
    <xf numFmtId="170" fontId="7" fillId="0" borderId="5" xfId="0" applyNumberFormat="1" applyFont="1" applyBorder="1" applyAlignment="1">
      <alignment horizontal="centerContinuous"/>
    </xf>
    <xf numFmtId="170" fontId="7" fillId="0" borderId="5" xfId="0" applyNumberFormat="1" applyFont="1" applyBorder="1"/>
    <xf numFmtId="170" fontId="7" fillId="0" borderId="3" xfId="0" applyNumberFormat="1" applyFont="1" applyBorder="1"/>
    <xf numFmtId="170" fontId="7" fillId="0" borderId="10" xfId="0" applyNumberFormat="1" applyFont="1" applyBorder="1"/>
    <xf numFmtId="170" fontId="7" fillId="0" borderId="8" xfId="0" applyNumberFormat="1" applyFont="1" applyBorder="1"/>
    <xf numFmtId="170" fontId="22" fillId="0" borderId="7" xfId="0" applyNumberFormat="1" applyFont="1" applyBorder="1"/>
    <xf numFmtId="170" fontId="23" fillId="0" borderId="5" xfId="0" applyNumberFormat="1" applyFont="1" applyBorder="1"/>
    <xf numFmtId="170" fontId="23" fillId="0" borderId="3" xfId="0" applyNumberFormat="1" applyFont="1" applyBorder="1"/>
    <xf numFmtId="170" fontId="23" fillId="0" borderId="7" xfId="0" applyNumberFormat="1" applyFont="1" applyBorder="1" applyAlignment="1">
      <alignment wrapText="1"/>
    </xf>
    <xf numFmtId="170" fontId="22" fillId="0" borderId="3" xfId="0" applyNumberFormat="1" applyFont="1" applyBorder="1"/>
    <xf numFmtId="170" fontId="22" fillId="0" borderId="7" xfId="0" applyNumberFormat="1" applyFont="1" applyBorder="1" applyAlignment="1">
      <alignment horizontal="right"/>
    </xf>
    <xf numFmtId="170" fontId="22" fillId="0" borderId="5" xfId="0" applyNumberFormat="1" applyFont="1" applyBorder="1"/>
    <xf numFmtId="170" fontId="24" fillId="0" borderId="7" xfId="0" applyNumberFormat="1" applyFont="1" applyBorder="1"/>
    <xf numFmtId="170" fontId="24" fillId="0" borderId="11" xfId="0" applyNumberFormat="1" applyFont="1" applyBorder="1"/>
    <xf numFmtId="170" fontId="23" fillId="0" borderId="10" xfId="0" applyNumberFormat="1" applyFont="1" applyBorder="1"/>
    <xf numFmtId="170" fontId="22" fillId="0" borderId="8" xfId="0" applyNumberFormat="1" applyFont="1" applyBorder="1"/>
    <xf numFmtId="170" fontId="41" fillId="0" borderId="39" xfId="8" applyNumberFormat="1" applyFont="1" applyBorder="1"/>
    <xf numFmtId="170" fontId="41" fillId="0" borderId="30" xfId="8" applyNumberFormat="1" applyFont="1" applyBorder="1"/>
    <xf numFmtId="170" fontId="41" fillId="0" borderId="40" xfId="8" applyNumberFormat="1" applyFont="1" applyBorder="1"/>
    <xf numFmtId="170" fontId="42" fillId="0" borderId="39" xfId="8" applyNumberFormat="1" applyFont="1" applyBorder="1" applyAlignment="1">
      <alignment wrapText="1"/>
    </xf>
    <xf numFmtId="170" fontId="30" fillId="0" borderId="5" xfId="8" applyNumberFormat="1" applyFont="1" applyBorder="1"/>
    <xf numFmtId="170" fontId="30" fillId="0" borderId="3" xfId="8" applyNumberFormat="1" applyFont="1" applyBorder="1"/>
    <xf numFmtId="170" fontId="31" fillId="0" borderId="5" xfId="8" applyNumberFormat="1" applyFont="1" applyBorder="1"/>
    <xf numFmtId="170" fontId="31" fillId="0" borderId="3" xfId="8" applyNumberFormat="1" applyFont="1" applyBorder="1"/>
    <xf numFmtId="170" fontId="41" fillId="0" borderId="33" xfId="8" applyNumberFormat="1" applyFont="1" applyBorder="1"/>
    <xf numFmtId="170" fontId="41" fillId="0" borderId="45" xfId="8" applyNumberFormat="1" applyFont="1" applyBorder="1"/>
    <xf numFmtId="170" fontId="41" fillId="0" borderId="46" xfId="8" applyNumberFormat="1" applyFont="1" applyBorder="1"/>
    <xf numFmtId="170" fontId="41" fillId="0" borderId="47" xfId="8" applyNumberFormat="1" applyFont="1" applyBorder="1"/>
    <xf numFmtId="170" fontId="41" fillId="0" borderId="10" xfId="8" applyNumberFormat="1" applyFont="1" applyBorder="1"/>
    <xf numFmtId="170" fontId="41" fillId="0" borderId="8" xfId="8" applyNumberFormat="1" applyFont="1" applyBorder="1"/>
    <xf numFmtId="0" fontId="23" fillId="0" borderId="0" xfId="6" applyFont="1" applyAlignment="1">
      <alignment vertical="center" textRotation="90" wrapText="1"/>
    </xf>
    <xf numFmtId="0" fontId="22" fillId="0" borderId="18" xfId="6" applyFont="1" applyBorder="1" applyAlignment="1">
      <alignment horizontal="center" vertical="center" wrapText="1"/>
    </xf>
    <xf numFmtId="0" fontId="22" fillId="0" borderId="20" xfId="6" applyFont="1" applyBorder="1" applyAlignment="1">
      <alignment horizontal="center" vertical="center" wrapText="1"/>
    </xf>
    <xf numFmtId="0" fontId="23" fillId="0" borderId="3" xfId="6" applyFont="1" applyBorder="1" applyAlignment="1">
      <alignment wrapText="1"/>
    </xf>
    <xf numFmtId="0" fontId="22" fillId="0" borderId="3" xfId="6" applyFont="1" applyBorder="1" applyAlignment="1">
      <alignment wrapText="1"/>
    </xf>
    <xf numFmtId="0" fontId="22" fillId="0" borderId="8" xfId="6" applyFont="1" applyBorder="1" applyAlignment="1">
      <alignment wrapText="1"/>
    </xf>
    <xf numFmtId="0" fontId="23" fillId="0" borderId="57" xfId="6" applyFont="1" applyBorder="1" applyAlignment="1">
      <alignment horizontal="center" vertical="center" wrapText="1"/>
    </xf>
    <xf numFmtId="0" fontId="23" fillId="0" borderId="55" xfId="6" applyFont="1" applyBorder="1" applyAlignment="1">
      <alignment horizontal="center" vertical="center" wrapText="1"/>
    </xf>
    <xf numFmtId="0" fontId="22" fillId="0" borderId="57" xfId="6" applyFont="1" applyBorder="1" applyAlignment="1">
      <alignment horizontal="center" vertical="center" wrapText="1"/>
    </xf>
    <xf numFmtId="0" fontId="22" fillId="0" borderId="59" xfId="6" applyFont="1" applyBorder="1" applyAlignment="1">
      <alignment horizontal="center" vertical="center" wrapText="1"/>
    </xf>
    <xf numFmtId="0" fontId="23" fillId="0" borderId="7" xfId="6" applyFont="1" applyBorder="1" applyAlignment="1">
      <alignment horizontal="right"/>
    </xf>
    <xf numFmtId="0" fontId="23" fillId="0" borderId="54" xfId="6" applyFont="1" applyBorder="1" applyAlignment="1">
      <alignment horizontal="center" vertical="center" textRotation="90" wrapText="1"/>
    </xf>
    <xf numFmtId="170" fontId="23" fillId="0" borderId="5" xfId="6" applyNumberFormat="1" applyFont="1" applyBorder="1" applyAlignment="1">
      <alignment wrapText="1"/>
    </xf>
    <xf numFmtId="170" fontId="23" fillId="0" borderId="3" xfId="6" applyNumberFormat="1" applyFont="1" applyBorder="1" applyAlignment="1">
      <alignment wrapText="1"/>
    </xf>
    <xf numFmtId="170" fontId="22" fillId="0" borderId="5" xfId="6" applyNumberFormat="1" applyFont="1" applyBorder="1" applyAlignment="1">
      <alignment wrapText="1"/>
    </xf>
    <xf numFmtId="170" fontId="22" fillId="0" borderId="3" xfId="6" applyNumberFormat="1" applyFont="1" applyBorder="1" applyAlignment="1">
      <alignment wrapText="1"/>
    </xf>
    <xf numFmtId="170" fontId="22" fillId="0" borderId="10" xfId="6" applyNumberFormat="1" applyFont="1" applyBorder="1" applyAlignment="1">
      <alignment wrapText="1"/>
    </xf>
    <xf numFmtId="170" fontId="23" fillId="0" borderId="6" xfId="6" applyNumberFormat="1" applyFont="1" applyBorder="1" applyAlignment="1">
      <alignment wrapText="1"/>
    </xf>
    <xf numFmtId="170" fontId="23" fillId="4" borderId="7" xfId="6" applyNumberFormat="1" applyFont="1" applyFill="1" applyBorder="1" applyAlignment="1">
      <alignment wrapText="1"/>
    </xf>
    <xf numFmtId="170" fontId="23" fillId="4" borderId="5" xfId="6" applyNumberFormat="1" applyFont="1" applyFill="1" applyBorder="1" applyAlignment="1">
      <alignment wrapText="1"/>
    </xf>
    <xf numFmtId="170" fontId="23" fillId="4" borderId="3" xfId="6" applyNumberFormat="1" applyFont="1" applyFill="1" applyBorder="1" applyAlignment="1">
      <alignment wrapText="1"/>
    </xf>
    <xf numFmtId="170" fontId="22" fillId="0" borderId="6" xfId="6" applyNumberFormat="1" applyFont="1" applyBorder="1" applyAlignment="1">
      <alignment wrapText="1"/>
    </xf>
    <xf numFmtId="170" fontId="23" fillId="4" borderId="11" xfId="6" applyNumberFormat="1" applyFont="1" applyFill="1" applyBorder="1" applyAlignment="1">
      <alignment wrapText="1"/>
    </xf>
    <xf numFmtId="170" fontId="23" fillId="4" borderId="10" xfId="6" applyNumberFormat="1" applyFont="1" applyFill="1" applyBorder="1" applyAlignment="1">
      <alignment wrapText="1"/>
    </xf>
    <xf numFmtId="170" fontId="23" fillId="4" borderId="8" xfId="6" applyNumberFormat="1" applyFont="1" applyFill="1" applyBorder="1" applyAlignment="1">
      <alignment wrapText="1"/>
    </xf>
    <xf numFmtId="0" fontId="22" fillId="0" borderId="7" xfId="6" applyFont="1" applyBorder="1" applyAlignment="1">
      <alignment horizontal="right"/>
    </xf>
    <xf numFmtId="170" fontId="22" fillId="4" borderId="7" xfId="6" applyNumberFormat="1" applyFont="1" applyFill="1" applyBorder="1" applyAlignment="1">
      <alignment wrapText="1"/>
    </xf>
    <xf numFmtId="170" fontId="22" fillId="4" borderId="5" xfId="6" applyNumberFormat="1" applyFont="1" applyFill="1" applyBorder="1" applyAlignment="1">
      <alignment wrapText="1"/>
    </xf>
    <xf numFmtId="170" fontId="22" fillId="4" borderId="3" xfId="6" applyNumberFormat="1" applyFont="1" applyFill="1" applyBorder="1" applyAlignment="1">
      <alignment wrapText="1"/>
    </xf>
    <xf numFmtId="0" fontId="22" fillId="0" borderId="11" xfId="6" applyFont="1" applyBorder="1" applyAlignment="1">
      <alignment horizontal="right"/>
    </xf>
    <xf numFmtId="170" fontId="22" fillId="4" borderId="11" xfId="6" applyNumberFormat="1" applyFont="1" applyFill="1" applyBorder="1" applyAlignment="1">
      <alignment wrapText="1"/>
    </xf>
    <xf numFmtId="170" fontId="22" fillId="4" borderId="10" xfId="6" applyNumberFormat="1" applyFont="1" applyFill="1" applyBorder="1" applyAlignment="1">
      <alignment wrapText="1"/>
    </xf>
    <xf numFmtId="170" fontId="22" fillId="4" borderId="8" xfId="6" applyNumberFormat="1" applyFont="1" applyFill="1" applyBorder="1" applyAlignment="1">
      <alignment wrapText="1"/>
    </xf>
    <xf numFmtId="170" fontId="22" fillId="0" borderId="9" xfId="6" applyNumberFormat="1" applyFont="1" applyBorder="1" applyAlignment="1">
      <alignment horizontal="center" vertical="center" wrapText="1"/>
    </xf>
    <xf numFmtId="0" fontId="22" fillId="0" borderId="0" xfId="6" applyFont="1" applyAlignment="1">
      <alignment horizontal="right"/>
    </xf>
    <xf numFmtId="0" fontId="22" fillId="0" borderId="0" xfId="6" applyFont="1" applyAlignment="1">
      <alignment horizontal="center" vertical="center" wrapText="1"/>
    </xf>
    <xf numFmtId="170" fontId="23" fillId="0" borderId="18" xfId="6" applyNumberFormat="1" applyFont="1" applyBorder="1" applyAlignment="1">
      <alignment horizontal="center" vertical="center" textRotation="90" wrapText="1"/>
    </xf>
    <xf numFmtId="170" fontId="23" fillId="0" borderId="19" xfId="6" applyNumberFormat="1" applyFont="1" applyBorder="1" applyAlignment="1">
      <alignment horizontal="center" vertical="center" textRotation="90" wrapText="1"/>
    </xf>
    <xf numFmtId="170" fontId="23" fillId="0" borderId="20" xfId="6" applyNumberFormat="1" applyFont="1" applyBorder="1" applyAlignment="1">
      <alignment horizontal="center" vertical="center" textRotation="90" wrapText="1"/>
    </xf>
    <xf numFmtId="170" fontId="23" fillId="0" borderId="7" xfId="6" applyNumberFormat="1" applyFont="1" applyBorder="1" applyAlignment="1">
      <alignment horizontal="center" vertical="center" wrapText="1"/>
    </xf>
    <xf numFmtId="170" fontId="23" fillId="0" borderId="5" xfId="6" applyNumberFormat="1" applyFont="1" applyBorder="1" applyAlignment="1">
      <alignment horizontal="center" vertical="center" wrapText="1"/>
    </xf>
    <xf numFmtId="170" fontId="23" fillId="0" borderId="3" xfId="6" applyNumberFormat="1" applyFont="1" applyBorder="1" applyAlignment="1">
      <alignment horizontal="center" vertical="center" wrapText="1"/>
    </xf>
    <xf numFmtId="170" fontId="23" fillId="0" borderId="5" xfId="6" applyNumberFormat="1" applyFont="1" applyBorder="1" applyAlignment="1">
      <alignment vertical="center" wrapText="1"/>
    </xf>
    <xf numFmtId="170" fontId="23" fillId="0" borderId="3" xfId="6" applyNumberFormat="1" applyFont="1" applyBorder="1" applyAlignment="1">
      <alignment vertical="center" wrapText="1"/>
    </xf>
    <xf numFmtId="170" fontId="22" fillId="0" borderId="5" xfId="6" applyNumberFormat="1" applyFont="1" applyBorder="1" applyAlignment="1">
      <alignment vertical="center" wrapText="1"/>
    </xf>
    <xf numFmtId="170" fontId="22" fillId="0" borderId="3" xfId="6" applyNumberFormat="1" applyFont="1" applyBorder="1" applyAlignment="1">
      <alignment vertical="center" wrapText="1"/>
    </xf>
    <xf numFmtId="170" fontId="23" fillId="4" borderId="19" xfId="6" applyNumberFormat="1" applyFont="1" applyFill="1" applyBorder="1" applyAlignment="1">
      <alignment horizontal="center" vertical="center" textRotation="90" wrapText="1"/>
    </xf>
    <xf numFmtId="170" fontId="23" fillId="4" borderId="20" xfId="6" applyNumberFormat="1" applyFont="1" applyFill="1" applyBorder="1" applyAlignment="1">
      <alignment horizontal="center" vertical="center" textRotation="90" wrapText="1"/>
    </xf>
    <xf numFmtId="170" fontId="23" fillId="4" borderId="5" xfId="6" applyNumberFormat="1" applyFont="1" applyFill="1" applyBorder="1" applyAlignment="1">
      <alignment horizontal="center" vertical="center" wrapText="1"/>
    </xf>
    <xf numFmtId="170" fontId="23" fillId="4" borderId="3" xfId="6" applyNumberFormat="1" applyFont="1" applyFill="1" applyBorder="1" applyAlignment="1">
      <alignment horizontal="center" vertical="center" wrapText="1"/>
    </xf>
    <xf numFmtId="170" fontId="23" fillId="4" borderId="5" xfId="6" applyNumberFormat="1" applyFont="1" applyFill="1" applyBorder="1" applyAlignment="1">
      <alignment vertical="center" wrapText="1"/>
    </xf>
    <xf numFmtId="170" fontId="23" fillId="4" borderId="3" xfId="6" applyNumberFormat="1" applyFont="1" applyFill="1" applyBorder="1" applyAlignment="1">
      <alignment vertical="center" wrapText="1"/>
    </xf>
    <xf numFmtId="170" fontId="22" fillId="4" borderId="5" xfId="6" applyNumberFormat="1" applyFont="1" applyFill="1" applyBorder="1" applyAlignment="1">
      <alignment vertical="center" wrapText="1"/>
    </xf>
    <xf numFmtId="170" fontId="22" fillId="4" borderId="3" xfId="6" applyNumberFormat="1" applyFont="1" applyFill="1" applyBorder="1" applyAlignment="1">
      <alignment vertical="center" wrapText="1"/>
    </xf>
    <xf numFmtId="170" fontId="22" fillId="4" borderId="10" xfId="6" applyNumberFormat="1" applyFont="1" applyFill="1" applyBorder="1" applyAlignment="1">
      <alignment vertical="center" wrapText="1"/>
    </xf>
    <xf numFmtId="170" fontId="23" fillId="0" borderId="25" xfId="6" applyNumberFormat="1" applyFont="1" applyBorder="1" applyAlignment="1">
      <alignment horizontal="center" vertical="center" textRotation="90" wrapText="1"/>
    </xf>
    <xf numFmtId="170" fontId="23" fillId="4" borderId="18" xfId="6" applyNumberFormat="1" applyFont="1" applyFill="1" applyBorder="1" applyAlignment="1">
      <alignment horizontal="center" vertical="center" textRotation="90" wrapText="1"/>
    </xf>
    <xf numFmtId="170" fontId="23" fillId="0" borderId="6" xfId="6" applyNumberFormat="1" applyFont="1" applyBorder="1" applyAlignment="1">
      <alignment horizontal="center" vertical="center" wrapText="1"/>
    </xf>
    <xf numFmtId="170" fontId="23" fillId="4" borderId="7" xfId="6" applyNumberFormat="1" applyFont="1" applyFill="1" applyBorder="1" applyAlignment="1">
      <alignment horizontal="center" vertical="center" wrapText="1"/>
    </xf>
    <xf numFmtId="170" fontId="23" fillId="0" borderId="6" xfId="6" applyNumberFormat="1" applyFont="1" applyBorder="1" applyAlignment="1">
      <alignment vertical="center" wrapText="1"/>
    </xf>
    <xf numFmtId="170" fontId="23" fillId="4" borderId="7" xfId="6" applyNumberFormat="1" applyFont="1" applyFill="1" applyBorder="1" applyAlignment="1">
      <alignment vertical="center" wrapText="1"/>
    </xf>
    <xf numFmtId="170" fontId="22" fillId="0" borderId="6" xfId="6" applyNumberFormat="1" applyFont="1" applyBorder="1" applyAlignment="1">
      <alignment vertical="center" wrapText="1"/>
    </xf>
    <xf numFmtId="170" fontId="23" fillId="0" borderId="0" xfId="6" applyNumberFormat="1" applyFont="1" applyAlignment="1">
      <alignment horizontal="center" vertical="center" wrapText="1"/>
    </xf>
    <xf numFmtId="170" fontId="23" fillId="0" borderId="0" xfId="6" applyNumberFormat="1" applyFont="1" applyAlignment="1">
      <alignment horizontal="center" vertical="center"/>
    </xf>
    <xf numFmtId="170" fontId="22" fillId="0" borderId="5" xfId="6" applyNumberFormat="1" applyFont="1" applyBorder="1" applyAlignment="1">
      <alignment horizontal="center" vertical="center" wrapText="1"/>
    </xf>
    <xf numFmtId="170" fontId="22" fillId="0" borderId="3" xfId="6" applyNumberFormat="1" applyFont="1" applyBorder="1" applyAlignment="1">
      <alignment horizontal="center" vertical="center" wrapText="1"/>
    </xf>
    <xf numFmtId="170" fontId="22" fillId="0" borderId="7" xfId="6" applyNumberFormat="1" applyFont="1" applyBorder="1" applyAlignment="1">
      <alignment horizontal="center" vertical="center" wrapText="1"/>
    </xf>
    <xf numFmtId="170" fontId="22" fillId="0" borderId="5" xfId="6" applyNumberFormat="1" applyFont="1" applyBorder="1" applyAlignment="1">
      <alignment horizontal="center" vertical="center"/>
    </xf>
    <xf numFmtId="170" fontId="22" fillId="0" borderId="3" xfId="6" applyNumberFormat="1" applyFont="1" applyBorder="1" applyAlignment="1">
      <alignment horizontal="center" vertical="center"/>
    </xf>
    <xf numFmtId="170" fontId="22" fillId="0" borderId="11" xfId="6" applyNumberFormat="1" applyFont="1" applyBorder="1" applyAlignment="1">
      <alignment horizontal="center" vertical="center" wrapText="1"/>
    </xf>
    <xf numFmtId="170" fontId="22" fillId="0" borderId="10" xfId="6" applyNumberFormat="1" applyFont="1" applyBorder="1" applyAlignment="1">
      <alignment horizontal="center" vertical="center" wrapText="1"/>
    </xf>
    <xf numFmtId="170" fontId="22" fillId="0" borderId="10" xfId="6" applyNumberFormat="1" applyFont="1" applyBorder="1" applyAlignment="1">
      <alignment horizontal="center" vertical="center"/>
    </xf>
    <xf numFmtId="170" fontId="22" fillId="0" borderId="8" xfId="6" applyNumberFormat="1" applyFont="1" applyBorder="1" applyAlignment="1">
      <alignment horizontal="center" vertical="center"/>
    </xf>
    <xf numFmtId="170" fontId="22" fillId="0" borderId="0" xfId="6" applyNumberFormat="1" applyFont="1" applyAlignment="1">
      <alignment horizontal="center" vertical="center" wrapText="1"/>
    </xf>
    <xf numFmtId="170" fontId="22" fillId="0" borderId="0" xfId="6" applyNumberFormat="1" applyFont="1" applyAlignment="1">
      <alignment horizontal="center" vertical="center"/>
    </xf>
    <xf numFmtId="170" fontId="22" fillId="4" borderId="5" xfId="6" applyNumberFormat="1" applyFont="1" applyFill="1" applyBorder="1" applyAlignment="1">
      <alignment horizontal="center" vertical="center" wrapText="1"/>
    </xf>
    <xf numFmtId="170" fontId="22" fillId="4" borderId="3" xfId="6" applyNumberFormat="1" applyFont="1" applyFill="1" applyBorder="1" applyAlignment="1">
      <alignment horizontal="center" vertical="center" wrapText="1"/>
    </xf>
    <xf numFmtId="170" fontId="22" fillId="4" borderId="3" xfId="6" applyNumberFormat="1" applyFont="1" applyFill="1" applyBorder="1" applyAlignment="1">
      <alignment horizontal="center" vertical="center"/>
    </xf>
    <xf numFmtId="170" fontId="22" fillId="4" borderId="10" xfId="6" applyNumberFormat="1" applyFont="1" applyFill="1" applyBorder="1" applyAlignment="1">
      <alignment horizontal="center" vertical="center" wrapText="1"/>
    </xf>
    <xf numFmtId="170" fontId="22" fillId="4" borderId="8" xfId="6" applyNumberFormat="1" applyFont="1" applyFill="1" applyBorder="1" applyAlignment="1">
      <alignment horizontal="center" vertical="center"/>
    </xf>
    <xf numFmtId="170" fontId="22" fillId="0" borderId="6" xfId="6" applyNumberFormat="1" applyFont="1" applyBorder="1" applyAlignment="1">
      <alignment horizontal="center" vertical="center" wrapText="1"/>
    </xf>
    <xf numFmtId="170" fontId="22" fillId="0" borderId="6" xfId="6" applyNumberFormat="1" applyFont="1" applyBorder="1" applyAlignment="1">
      <alignment horizontal="center" vertical="center"/>
    </xf>
    <xf numFmtId="170" fontId="22" fillId="0" borderId="21" xfId="6" applyNumberFormat="1" applyFont="1" applyBorder="1" applyAlignment="1">
      <alignment horizontal="center" vertical="center"/>
    </xf>
    <xf numFmtId="170" fontId="22" fillId="4" borderId="7" xfId="6" applyNumberFormat="1" applyFont="1" applyFill="1" applyBorder="1" applyAlignment="1">
      <alignment horizontal="center" vertical="center" wrapText="1"/>
    </xf>
    <xf numFmtId="170" fontId="22" fillId="4" borderId="11" xfId="6" applyNumberFormat="1" applyFont="1" applyFill="1" applyBorder="1" applyAlignment="1">
      <alignment horizontal="center" vertical="center" wrapText="1"/>
    </xf>
    <xf numFmtId="170" fontId="22" fillId="4" borderId="8" xfId="6" applyNumberFormat="1" applyFont="1" applyFill="1" applyBorder="1" applyAlignment="1">
      <alignment horizontal="center" vertical="center" wrapText="1"/>
    </xf>
    <xf numFmtId="170" fontId="23" fillId="0" borderId="4" xfId="6" applyNumberFormat="1" applyFont="1" applyBorder="1" applyAlignment="1">
      <alignment horizontal="center" vertical="center" wrapText="1"/>
    </xf>
    <xf numFmtId="170" fontId="23" fillId="0" borderId="12" xfId="6" applyNumberFormat="1" applyFont="1" applyBorder="1" applyAlignment="1">
      <alignment horizontal="center" vertical="center" wrapText="1"/>
    </xf>
    <xf numFmtId="170" fontId="23" fillId="0" borderId="14" xfId="6" applyNumberFormat="1" applyFont="1" applyBorder="1" applyAlignment="1">
      <alignment vertical="center" wrapText="1"/>
    </xf>
    <xf numFmtId="170" fontId="23" fillId="0" borderId="13" xfId="6" applyNumberFormat="1" applyFont="1" applyBorder="1" applyAlignment="1">
      <alignment vertical="center" wrapText="1"/>
    </xf>
    <xf numFmtId="170" fontId="23" fillId="0" borderId="34" xfId="6" applyNumberFormat="1" applyFont="1" applyBorder="1" applyAlignment="1">
      <alignment horizontal="center" vertical="center" textRotation="90" wrapText="1"/>
    </xf>
    <xf numFmtId="0" fontId="22" fillId="0" borderId="25" xfId="6" applyFont="1" applyBorder="1" applyAlignment="1">
      <alignment horizontal="center" vertical="center" wrapText="1"/>
    </xf>
    <xf numFmtId="3" fontId="23" fillId="0" borderId="6" xfId="0" applyNumberFormat="1" applyFont="1" applyBorder="1" applyAlignment="1">
      <alignment wrapText="1"/>
    </xf>
    <xf numFmtId="0" fontId="23" fillId="0" borderId="6" xfId="0" applyFont="1" applyBorder="1" applyAlignment="1">
      <alignment wrapText="1"/>
    </xf>
    <xf numFmtId="0" fontId="23" fillId="0" borderId="6" xfId="6" applyFont="1" applyBorder="1" applyAlignment="1">
      <alignment wrapText="1"/>
    </xf>
    <xf numFmtId="3" fontId="23" fillId="0" borderId="57" xfId="6" applyNumberFormat="1" applyFont="1" applyBorder="1" applyAlignment="1">
      <alignment horizontal="center" vertical="center" wrapText="1"/>
    </xf>
    <xf numFmtId="0" fontId="22" fillId="0" borderId="6" xfId="6" applyFont="1" applyBorder="1" applyAlignment="1">
      <alignment wrapText="1"/>
    </xf>
    <xf numFmtId="3" fontId="22" fillId="0" borderId="57" xfId="6" applyNumberFormat="1" applyFont="1" applyBorder="1" applyAlignment="1">
      <alignment horizontal="center" vertical="center" wrapText="1"/>
    </xf>
    <xf numFmtId="0" fontId="22" fillId="0" borderId="21" xfId="6" applyFont="1" applyBorder="1" applyAlignment="1">
      <alignment wrapText="1"/>
    </xf>
    <xf numFmtId="170" fontId="23" fillId="0" borderId="4" xfId="6" applyNumberFormat="1" applyFont="1" applyBorder="1" applyAlignment="1">
      <alignment wrapText="1"/>
    </xf>
    <xf numFmtId="170" fontId="22" fillId="0" borderId="4" xfId="6" applyNumberFormat="1" applyFont="1" applyBorder="1" applyAlignment="1">
      <alignment wrapText="1"/>
    </xf>
    <xf numFmtId="170" fontId="22" fillId="0" borderId="13" xfId="6" applyNumberFormat="1" applyFont="1" applyBorder="1" applyAlignment="1">
      <alignment wrapText="1"/>
    </xf>
    <xf numFmtId="170" fontId="22" fillId="0" borderId="9" xfId="6" applyNumberFormat="1" applyFont="1" applyBorder="1" applyAlignment="1">
      <alignment wrapText="1"/>
    </xf>
    <xf numFmtId="170" fontId="22" fillId="0" borderId="8" xfId="6" applyNumberFormat="1" applyFont="1" applyBorder="1" applyAlignment="1">
      <alignment wrapText="1"/>
    </xf>
    <xf numFmtId="170" fontId="22" fillId="0" borderId="14" xfId="6" applyNumberFormat="1" applyFont="1" applyBorder="1" applyAlignment="1">
      <alignment wrapText="1"/>
    </xf>
    <xf numFmtId="170" fontId="22" fillId="0" borderId="21" xfId="6" applyNumberFormat="1" applyFont="1" applyBorder="1" applyAlignment="1">
      <alignment wrapText="1"/>
    </xf>
    <xf numFmtId="170" fontId="22" fillId="0" borderId="12" xfId="6" applyNumberFormat="1" applyFont="1" applyBorder="1" applyAlignment="1">
      <alignment horizontal="center" vertical="center" wrapText="1"/>
    </xf>
    <xf numFmtId="170" fontId="22" fillId="0" borderId="4" xfId="6" applyNumberFormat="1" applyFont="1" applyBorder="1" applyAlignment="1">
      <alignment horizontal="center" vertical="center" wrapText="1"/>
    </xf>
    <xf numFmtId="170" fontId="22" fillId="0" borderId="14" xfId="6" applyNumberFormat="1" applyFont="1" applyBorder="1" applyAlignment="1">
      <alignment vertical="center" wrapText="1"/>
    </xf>
    <xf numFmtId="170" fontId="22" fillId="0" borderId="13" xfId="6" applyNumberFormat="1" applyFont="1" applyBorder="1" applyAlignment="1">
      <alignment vertical="center" wrapText="1"/>
    </xf>
    <xf numFmtId="170" fontId="22" fillId="4" borderId="7" xfId="6" applyNumberFormat="1" applyFont="1" applyFill="1" applyBorder="1" applyAlignment="1">
      <alignment vertical="center" wrapText="1"/>
    </xf>
    <xf numFmtId="170" fontId="22" fillId="0" borderId="72" xfId="6" applyNumberFormat="1" applyFont="1" applyBorder="1" applyAlignment="1">
      <alignment horizontal="center" vertical="center" wrapText="1"/>
    </xf>
    <xf numFmtId="170" fontId="22" fillId="0" borderId="21" xfId="6" applyNumberFormat="1" applyFont="1" applyBorder="1" applyAlignment="1">
      <alignment vertical="center" wrapText="1"/>
    </xf>
    <xf numFmtId="170" fontId="22" fillId="0" borderId="73" xfId="6" applyNumberFormat="1" applyFont="1" applyBorder="1" applyAlignment="1">
      <alignment vertical="center" wrapText="1"/>
    </xf>
    <xf numFmtId="170" fontId="22" fillId="0" borderId="75" xfId="6" applyNumberFormat="1" applyFont="1" applyBorder="1" applyAlignment="1">
      <alignment vertical="center" wrapText="1"/>
    </xf>
    <xf numFmtId="170" fontId="22" fillId="4" borderId="11" xfId="6" applyNumberFormat="1" applyFont="1" applyFill="1" applyBorder="1" applyAlignment="1">
      <alignment vertical="center" wrapText="1"/>
    </xf>
    <xf numFmtId="170" fontId="22" fillId="4" borderId="8" xfId="6" applyNumberFormat="1" applyFont="1" applyFill="1" applyBorder="1" applyAlignment="1">
      <alignment vertical="center" wrapText="1"/>
    </xf>
    <xf numFmtId="1" fontId="20" fillId="0" borderId="18" xfId="0" applyNumberFormat="1" applyFont="1" applyBorder="1" applyAlignment="1">
      <alignment horizontal="center" textRotation="90" wrapText="1"/>
    </xf>
    <xf numFmtId="1" fontId="20" fillId="0" borderId="19" xfId="0" applyNumberFormat="1" applyFont="1" applyBorder="1" applyAlignment="1">
      <alignment horizontal="center" textRotation="90" wrapText="1"/>
    </xf>
    <xf numFmtId="1" fontId="20" fillId="0" borderId="25" xfId="0" applyNumberFormat="1" applyFont="1" applyBorder="1" applyAlignment="1">
      <alignment horizontal="center" textRotation="90" wrapText="1"/>
    </xf>
    <xf numFmtId="1" fontId="20" fillId="0" borderId="20" xfId="0" applyNumberFormat="1" applyFont="1" applyBorder="1" applyAlignment="1">
      <alignment horizontal="center" textRotation="90" wrapText="1"/>
    </xf>
    <xf numFmtId="1" fontId="20" fillId="0" borderId="34" xfId="0" applyNumberFormat="1" applyFont="1" applyBorder="1" applyAlignment="1">
      <alignment horizontal="center" textRotation="90" wrapText="1"/>
    </xf>
    <xf numFmtId="1" fontId="20" fillId="3" borderId="18" xfId="0" applyNumberFormat="1" applyFont="1" applyFill="1" applyBorder="1" applyAlignment="1">
      <alignment horizontal="center" textRotation="90" wrapText="1"/>
    </xf>
    <xf numFmtId="1" fontId="20" fillId="3" borderId="19" xfId="0" applyNumberFormat="1" applyFont="1" applyFill="1" applyBorder="1" applyAlignment="1">
      <alignment horizontal="center" textRotation="90" wrapText="1"/>
    </xf>
    <xf numFmtId="1" fontId="20" fillId="3" borderId="20" xfId="0" applyNumberFormat="1" applyFont="1" applyFill="1" applyBorder="1" applyAlignment="1">
      <alignment horizontal="center" textRotation="90" wrapText="1"/>
    </xf>
    <xf numFmtId="1" fontId="20" fillId="0" borderId="63" xfId="0" applyNumberFormat="1" applyFont="1" applyBorder="1" applyAlignment="1">
      <alignment horizontal="center" textRotation="90" wrapText="1"/>
    </xf>
    <xf numFmtId="1" fontId="20" fillId="0" borderId="35" xfId="0" applyNumberFormat="1" applyFont="1" applyBorder="1" applyAlignment="1">
      <alignment horizontal="center" textRotation="90" wrapText="1"/>
    </xf>
    <xf numFmtId="170" fontId="11" fillId="0" borderId="0" xfId="0" applyNumberFormat="1" applyFont="1"/>
    <xf numFmtId="170" fontId="12" fillId="0" borderId="8" xfId="0" applyNumberFormat="1" applyFont="1" applyBorder="1"/>
    <xf numFmtId="170" fontId="12" fillId="0" borderId="0" xfId="0" applyNumberFormat="1" applyFont="1"/>
    <xf numFmtId="170" fontId="11" fillId="0" borderId="0" xfId="4" applyNumberFormat="1" applyFont="1"/>
    <xf numFmtId="170" fontId="4" fillId="0" borderId="0" xfId="0" applyNumberFormat="1" applyFont="1" applyAlignment="1">
      <alignment horizontal="right"/>
    </xf>
    <xf numFmtId="170" fontId="12" fillId="0" borderId="20" xfId="2" applyNumberFormat="1" applyFont="1" applyBorder="1" applyAlignment="1">
      <alignment horizontal="center"/>
    </xf>
    <xf numFmtId="170" fontId="12" fillId="0" borderId="0" xfId="0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70" fontId="12" fillId="0" borderId="0" xfId="3" applyNumberFormat="1" applyFont="1"/>
    <xf numFmtId="170" fontId="11" fillId="0" borderId="0" xfId="3" applyNumberFormat="1" applyFont="1"/>
    <xf numFmtId="170" fontId="16" fillId="0" borderId="0" xfId="0" applyNumberFormat="1" applyFont="1"/>
    <xf numFmtId="170" fontId="15" fillId="0" borderId="0" xfId="0" applyNumberFormat="1" applyFont="1"/>
    <xf numFmtId="170" fontId="4" fillId="0" borderId="0" xfId="0" applyNumberFormat="1" applyFont="1"/>
    <xf numFmtId="0" fontId="11" fillId="0" borderId="3" xfId="0" applyFont="1" applyBorder="1"/>
    <xf numFmtId="170" fontId="11" fillId="0" borderId="6" xfId="0" applyNumberFormat="1" applyFont="1" applyBorder="1"/>
    <xf numFmtId="170" fontId="11" fillId="0" borderId="6" xfId="2" applyNumberFormat="1" applyFont="1" applyBorder="1" applyAlignment="1">
      <alignment horizontal="right"/>
    </xf>
    <xf numFmtId="170" fontId="4" fillId="0" borderId="6" xfId="0" applyNumberFormat="1" applyFont="1" applyBorder="1"/>
    <xf numFmtId="170" fontId="12" fillId="0" borderId="6" xfId="0" applyNumberFormat="1" applyFont="1" applyBorder="1"/>
    <xf numFmtId="170" fontId="11" fillId="0" borderId="6" xfId="0" applyNumberFormat="1" applyFont="1" applyBorder="1" applyAlignment="1">
      <alignment horizontal="right"/>
    </xf>
    <xf numFmtId="170" fontId="12" fillId="0" borderId="21" xfId="0" applyNumberFormat="1" applyFont="1" applyBorder="1"/>
    <xf numFmtId="0" fontId="4" fillId="0" borderId="3" xfId="0" applyFont="1" applyBorder="1" applyAlignment="1">
      <alignment horizontal="right"/>
    </xf>
    <xf numFmtId="170" fontId="12" fillId="0" borderId="25" xfId="2" applyNumberFormat="1" applyFont="1" applyBorder="1" applyAlignment="1">
      <alignment horizontal="center"/>
    </xf>
    <xf numFmtId="171" fontId="12" fillId="0" borderId="25" xfId="0" applyNumberFormat="1" applyFont="1" applyBorder="1"/>
    <xf numFmtId="170" fontId="11" fillId="0" borderId="6" xfId="4" applyNumberFormat="1" applyFont="1" applyBorder="1"/>
    <xf numFmtId="170" fontId="12" fillId="0" borderId="21" xfId="4" applyNumberFormat="1" applyFont="1" applyBorder="1"/>
    <xf numFmtId="0" fontId="12" fillId="0" borderId="20" xfId="0" applyFont="1" applyBorder="1"/>
    <xf numFmtId="170" fontId="12" fillId="0" borderId="25" xfId="4" applyNumberFormat="1" applyFont="1" applyBorder="1" applyAlignment="1">
      <alignment horizontal="centerContinuous"/>
    </xf>
    <xf numFmtId="170" fontId="11" fillId="0" borderId="6" xfId="4" applyNumberFormat="1" applyFont="1" applyBorder="1" applyAlignment="1">
      <alignment horizontal="centerContinuous"/>
    </xf>
    <xf numFmtId="0" fontId="12" fillId="0" borderId="3" xfId="0" applyFont="1" applyBorder="1"/>
    <xf numFmtId="0" fontId="12" fillId="0" borderId="20" xfId="0" applyFont="1" applyBorder="1" applyAlignment="1">
      <alignment horizontal="center"/>
    </xf>
    <xf numFmtId="171" fontId="22" fillId="0" borderId="25" xfId="0" applyNumberFormat="1" applyFont="1" applyBorder="1" applyAlignment="1">
      <alignment horizontal="center"/>
    </xf>
    <xf numFmtId="171" fontId="23" fillId="0" borderId="6" xfId="0" applyNumberFormat="1" applyFont="1" applyBorder="1"/>
    <xf numFmtId="171" fontId="22" fillId="0" borderId="6" xfId="0" applyNumberFormat="1" applyFont="1" applyBorder="1"/>
    <xf numFmtId="171" fontId="11" fillId="0" borderId="6" xfId="0" applyNumberFormat="1" applyFont="1" applyBorder="1" applyAlignment="1" applyProtection="1">
      <alignment horizontal="right" vertical="center"/>
      <protection locked="0"/>
    </xf>
    <xf numFmtId="171" fontId="45" fillId="0" borderId="6" xfId="0" applyNumberFormat="1" applyFont="1" applyBorder="1"/>
    <xf numFmtId="171" fontId="22" fillId="0" borderId="21" xfId="0" applyNumberFormat="1" applyFont="1" applyBorder="1"/>
    <xf numFmtId="0" fontId="23" fillId="0" borderId="3" xfId="0" applyFont="1" applyBorder="1"/>
    <xf numFmtId="0" fontId="23" fillId="0" borderId="3" xfId="0" applyFont="1" applyBorder="1" applyAlignment="1">
      <alignment horizontal="right"/>
    </xf>
    <xf numFmtId="0" fontId="22" fillId="0" borderId="3" xfId="0" applyFont="1" applyBorder="1"/>
    <xf numFmtId="0" fontId="22" fillId="0" borderId="20" xfId="0" applyFont="1" applyBorder="1" applyAlignment="1">
      <alignment horizontal="center"/>
    </xf>
    <xf numFmtId="0" fontId="20" fillId="0" borderId="7" xfId="0" applyFont="1" applyBorder="1" applyAlignment="1">
      <alignment vertical="center"/>
    </xf>
    <xf numFmtId="0" fontId="20" fillId="0" borderId="7" xfId="0" applyFont="1" applyBorder="1" applyAlignment="1">
      <alignment vertical="center" wrapText="1"/>
    </xf>
    <xf numFmtId="3" fontId="12" fillId="0" borderId="5" xfId="0" applyNumberFormat="1" applyFont="1" applyBorder="1" applyAlignment="1">
      <alignment vertical="center" wrapText="1"/>
    </xf>
    <xf numFmtId="3" fontId="12" fillId="0" borderId="3" xfId="0" applyNumberFormat="1" applyFont="1" applyBorder="1"/>
    <xf numFmtId="3" fontId="12" fillId="0" borderId="8" xfId="0" applyNumberFormat="1" applyFont="1" applyBorder="1"/>
    <xf numFmtId="3" fontId="12" fillId="0" borderId="7" xfId="0" applyNumberFormat="1" applyFont="1" applyBorder="1" applyAlignment="1">
      <alignment vertical="center"/>
    </xf>
    <xf numFmtId="3" fontId="12" fillId="0" borderId="7" xfId="0" applyNumberFormat="1" applyFont="1" applyBorder="1"/>
    <xf numFmtId="3" fontId="12" fillId="0" borderId="11" xfId="0" applyNumberFormat="1" applyFont="1" applyBorder="1"/>
    <xf numFmtId="3" fontId="12" fillId="0" borderId="10" xfId="0" applyNumberFormat="1" applyFont="1" applyBorder="1" applyAlignment="1">
      <alignment vertical="center" wrapText="1"/>
    </xf>
    <xf numFmtId="1" fontId="29" fillId="0" borderId="0" xfId="0" applyNumberFormat="1" applyFont="1" applyAlignment="1">
      <alignment horizontal="center" wrapText="1"/>
    </xf>
    <xf numFmtId="1" fontId="20" fillId="0" borderId="0" xfId="0" applyNumberFormat="1" applyFont="1" applyAlignment="1">
      <alignment horizontal="center" wrapText="1"/>
    </xf>
    <xf numFmtId="1" fontId="21" fillId="0" borderId="0" xfId="0" applyNumberFormat="1" applyFont="1" applyAlignment="1">
      <alignment horizontal="center"/>
    </xf>
    <xf numFmtId="3" fontId="21" fillId="0" borderId="0" xfId="0" applyNumberFormat="1" applyFont="1" applyAlignment="1">
      <alignment horizontal="center"/>
    </xf>
    <xf numFmtId="0" fontId="47" fillId="0" borderId="7" xfId="0" applyFont="1" applyBorder="1" applyAlignment="1">
      <alignment horizontal="right"/>
    </xf>
    <xf numFmtId="0" fontId="47" fillId="0" borderId="5" xfId="0" applyFont="1" applyBorder="1" applyAlignment="1">
      <alignment wrapText="1"/>
    </xf>
    <xf numFmtId="0" fontId="47" fillId="0" borderId="3" xfId="0" applyFont="1" applyBorder="1" applyAlignment="1">
      <alignment horizontal="left" vertical="center" wrapText="1"/>
    </xf>
    <xf numFmtId="170" fontId="47" fillId="0" borderId="7" xfId="0" applyNumberFormat="1" applyFont="1" applyBorder="1" applyAlignment="1">
      <alignment wrapText="1"/>
    </xf>
    <xf numFmtId="170" fontId="47" fillId="0" borderId="5" xfId="0" applyNumberFormat="1" applyFont="1" applyBorder="1" applyAlignment="1">
      <alignment wrapText="1"/>
    </xf>
    <xf numFmtId="170" fontId="47" fillId="0" borderId="6" xfId="0" applyNumberFormat="1" applyFont="1" applyBorder="1" applyAlignment="1">
      <alignment wrapText="1"/>
    </xf>
    <xf numFmtId="170" fontId="47" fillId="3" borderId="7" xfId="0" applyNumberFormat="1" applyFont="1" applyFill="1" applyBorder="1" applyAlignment="1">
      <alignment wrapText="1"/>
    </xf>
    <xf numFmtId="170" fontId="47" fillId="3" borderId="5" xfId="0" applyNumberFormat="1" applyFont="1" applyFill="1" applyBorder="1" applyAlignment="1">
      <alignment wrapText="1"/>
    </xf>
    <xf numFmtId="170" fontId="47" fillId="3" borderId="3" xfId="0" applyNumberFormat="1" applyFont="1" applyFill="1" applyBorder="1" applyAlignment="1">
      <alignment wrapText="1"/>
    </xf>
    <xf numFmtId="0" fontId="47" fillId="0" borderId="0" xfId="0" applyFont="1"/>
    <xf numFmtId="0" fontId="46" fillId="0" borderId="7" xfId="6" applyFont="1" applyBorder="1" applyAlignment="1">
      <alignment horizontal="right"/>
    </xf>
    <xf numFmtId="0" fontId="46" fillId="0" borderId="57" xfId="6" applyFont="1" applyBorder="1" applyAlignment="1">
      <alignment horizontal="center" vertical="center" wrapText="1"/>
    </xf>
    <xf numFmtId="170" fontId="46" fillId="0" borderId="7" xfId="6" applyNumberFormat="1" applyFont="1" applyBorder="1" applyAlignment="1">
      <alignment horizontal="center" vertical="center" wrapText="1"/>
    </xf>
    <xf numFmtId="170" fontId="46" fillId="0" borderId="5" xfId="6" applyNumberFormat="1" applyFont="1" applyBorder="1" applyAlignment="1">
      <alignment horizontal="center" vertical="center" wrapText="1"/>
    </xf>
    <xf numFmtId="170" fontId="46" fillId="0" borderId="6" xfId="6" applyNumberFormat="1" applyFont="1" applyBorder="1" applyAlignment="1">
      <alignment horizontal="center" vertical="center" wrapText="1"/>
    </xf>
    <xf numFmtId="170" fontId="46" fillId="4" borderId="7" xfId="6" applyNumberFormat="1" applyFont="1" applyFill="1" applyBorder="1" applyAlignment="1">
      <alignment horizontal="center" vertical="center" wrapText="1"/>
    </xf>
    <xf numFmtId="170" fontId="46" fillId="4" borderId="5" xfId="6" applyNumberFormat="1" applyFont="1" applyFill="1" applyBorder="1" applyAlignment="1">
      <alignment horizontal="center" vertical="center" wrapText="1"/>
    </xf>
    <xf numFmtId="170" fontId="46" fillId="4" borderId="3" xfId="6" applyNumberFormat="1" applyFont="1" applyFill="1" applyBorder="1" applyAlignment="1">
      <alignment horizontal="center" vertical="center" wrapText="1"/>
    </xf>
    <xf numFmtId="0" fontId="46" fillId="0" borderId="0" xfId="6" applyFont="1"/>
    <xf numFmtId="0" fontId="47" fillId="0" borderId="7" xfId="0" applyFont="1" applyBorder="1"/>
    <xf numFmtId="166" fontId="30" fillId="0" borderId="19" xfId="0" applyNumberFormat="1" applyFont="1" applyBorder="1" applyAlignment="1">
      <alignment horizontal="center" vertical="center" wrapText="1"/>
    </xf>
    <xf numFmtId="166" fontId="31" fillId="0" borderId="20" xfId="0" applyNumberFormat="1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170" fontId="20" fillId="0" borderId="18" xfId="0" applyNumberFormat="1" applyFont="1" applyBorder="1" applyAlignment="1">
      <alignment horizontal="center" vertical="center" textRotation="90" wrapText="1"/>
    </xf>
    <xf numFmtId="1" fontId="21" fillId="0" borderId="20" xfId="0" applyNumberFormat="1" applyFont="1" applyBorder="1" applyAlignment="1">
      <alignment horizontal="center" textRotation="90" wrapText="1"/>
    </xf>
    <xf numFmtId="170" fontId="20" fillId="0" borderId="18" xfId="0" applyNumberFormat="1" applyFont="1" applyBorder="1" applyAlignment="1">
      <alignment horizontal="center" textRotation="90" wrapText="1"/>
    </xf>
    <xf numFmtId="0" fontId="47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wrapText="1"/>
    </xf>
    <xf numFmtId="0" fontId="21" fillId="0" borderId="6" xfId="0" applyFont="1" applyBorder="1" applyAlignment="1">
      <alignment wrapText="1"/>
    </xf>
    <xf numFmtId="0" fontId="21" fillId="0" borderId="21" xfId="0" applyFont="1" applyBorder="1" applyAlignment="1">
      <alignment wrapText="1"/>
    </xf>
    <xf numFmtId="0" fontId="21" fillId="0" borderId="11" xfId="0" applyFont="1" applyBorder="1"/>
    <xf numFmtId="170" fontId="21" fillId="0" borderId="0" xfId="0" applyNumberFormat="1" applyFont="1" applyAlignment="1">
      <alignment wrapText="1"/>
    </xf>
    <xf numFmtId="170" fontId="20" fillId="0" borderId="7" xfId="0" applyNumberFormat="1" applyFont="1" applyBorder="1" applyAlignment="1">
      <alignment horizontal="left" vertical="center" wrapText="1"/>
    </xf>
    <xf numFmtId="170" fontId="20" fillId="0" borderId="0" xfId="0" applyNumberFormat="1" applyFont="1" applyAlignment="1">
      <alignment wrapText="1"/>
    </xf>
    <xf numFmtId="170" fontId="20" fillId="0" borderId="0" xfId="0" applyNumberFormat="1" applyFont="1" applyAlignment="1">
      <alignment horizontal="right" wrapText="1"/>
    </xf>
    <xf numFmtId="170" fontId="21" fillId="0" borderId="0" xfId="0" applyNumberFormat="1" applyFont="1" applyAlignment="1">
      <alignment horizontal="right" wrapText="1"/>
    </xf>
    <xf numFmtId="170" fontId="20" fillId="0" borderId="7" xfId="0" applyNumberFormat="1" applyFont="1" applyBorder="1" applyAlignment="1">
      <alignment horizontal="right" vertical="center" wrapText="1"/>
    </xf>
    <xf numFmtId="170" fontId="47" fillId="0" borderId="7" xfId="0" applyNumberFormat="1" applyFont="1" applyBorder="1" applyAlignment="1">
      <alignment horizontal="right" vertical="center" wrapText="1"/>
    </xf>
    <xf numFmtId="170" fontId="21" fillId="0" borderId="7" xfId="0" applyNumberFormat="1" applyFont="1" applyBorder="1" applyAlignment="1">
      <alignment horizontal="right" vertical="center" wrapText="1"/>
    </xf>
    <xf numFmtId="170" fontId="20" fillId="0" borderId="7" xfId="0" applyNumberFormat="1" applyFont="1" applyBorder="1" applyAlignment="1">
      <alignment horizontal="right" wrapText="1"/>
    </xf>
    <xf numFmtId="1" fontId="21" fillId="0" borderId="0" xfId="0" applyNumberFormat="1" applyFont="1" applyAlignment="1">
      <alignment horizontal="right"/>
    </xf>
    <xf numFmtId="170" fontId="47" fillId="0" borderId="7" xfId="0" applyNumberFormat="1" applyFont="1" applyBorder="1" applyAlignment="1">
      <alignment horizontal="right" wrapText="1"/>
    </xf>
    <xf numFmtId="1" fontId="20" fillId="0" borderId="0" xfId="0" applyNumberFormat="1" applyFont="1" applyAlignment="1">
      <alignment horizontal="right"/>
    </xf>
    <xf numFmtId="1" fontId="29" fillId="0" borderId="0" xfId="0" applyNumberFormat="1" applyFont="1" applyAlignment="1">
      <alignment horizontal="right"/>
    </xf>
    <xf numFmtId="1" fontId="20" fillId="0" borderId="0" xfId="0" applyNumberFormat="1" applyFont="1" applyAlignment="1">
      <alignment horizontal="right" wrapText="1"/>
    </xf>
    <xf numFmtId="170" fontId="31" fillId="0" borderId="10" xfId="0" applyNumberFormat="1" applyFont="1" applyBorder="1"/>
    <xf numFmtId="170" fontId="21" fillId="0" borderId="7" xfId="0" applyNumberFormat="1" applyFont="1" applyBorder="1" applyAlignment="1">
      <alignment horizontal="right" wrapText="1"/>
    </xf>
    <xf numFmtId="170" fontId="21" fillId="0" borderId="11" xfId="0" applyNumberFormat="1" applyFont="1" applyBorder="1" applyAlignment="1">
      <alignment horizontal="right" wrapText="1"/>
    </xf>
    <xf numFmtId="1" fontId="20" fillId="3" borderId="89" xfId="0" applyNumberFormat="1" applyFont="1" applyFill="1" applyBorder="1" applyAlignment="1">
      <alignment horizontal="center" textRotation="90" wrapText="1"/>
    </xf>
    <xf numFmtId="1" fontId="20" fillId="3" borderId="63" xfId="0" applyNumberFormat="1" applyFont="1" applyFill="1" applyBorder="1" applyAlignment="1">
      <alignment horizontal="center" textRotation="90" wrapText="1"/>
    </xf>
    <xf numFmtId="1" fontId="20" fillId="3" borderId="64" xfId="0" applyNumberFormat="1" applyFont="1" applyFill="1" applyBorder="1" applyAlignment="1">
      <alignment horizontal="center" textRotation="90" wrapText="1"/>
    </xf>
    <xf numFmtId="170" fontId="29" fillId="0" borderId="0" xfId="0" applyNumberFormat="1" applyFont="1" applyAlignment="1">
      <alignment wrapText="1"/>
    </xf>
    <xf numFmtId="170" fontId="21" fillId="0" borderId="11" xfId="0" applyNumberFormat="1" applyFont="1" applyBorder="1" applyAlignment="1">
      <alignment horizontal="right" vertical="center" wrapText="1"/>
    </xf>
    <xf numFmtId="166" fontId="30" fillId="0" borderId="19" xfId="0" applyNumberFormat="1" applyFont="1" applyBorder="1" applyAlignment="1">
      <alignment horizontal="center" vertical="center"/>
    </xf>
    <xf numFmtId="1" fontId="20" fillId="0" borderId="89" xfId="0" applyNumberFormat="1" applyFont="1" applyBorder="1" applyAlignment="1">
      <alignment horizontal="center" textRotation="90" wrapText="1"/>
    </xf>
    <xf numFmtId="1" fontId="20" fillId="0" borderId="64" xfId="0" applyNumberFormat="1" applyFont="1" applyBorder="1" applyAlignment="1">
      <alignment horizontal="center" textRotation="90" wrapText="1"/>
    </xf>
    <xf numFmtId="1" fontId="20" fillId="0" borderId="62" xfId="0" applyNumberFormat="1" applyFont="1" applyBorder="1" applyAlignment="1">
      <alignment horizontal="center" textRotation="90" wrapText="1"/>
    </xf>
    <xf numFmtId="170" fontId="45" fillId="0" borderId="3" xfId="0" applyNumberFormat="1" applyFont="1" applyBorder="1"/>
    <xf numFmtId="170" fontId="30" fillId="0" borderId="3" xfId="0" applyNumberFormat="1" applyFont="1" applyBorder="1" applyAlignment="1">
      <alignment vertical="center"/>
    </xf>
    <xf numFmtId="170" fontId="11" fillId="0" borderId="3" xfId="2" applyNumberFormat="1" applyFont="1" applyBorder="1" applyAlignment="1">
      <alignment horizontal="right"/>
    </xf>
    <xf numFmtId="170" fontId="11" fillId="0" borderId="3" xfId="0" applyNumberFormat="1" applyFont="1" applyBorder="1" applyAlignment="1">
      <alignment horizontal="right"/>
    </xf>
    <xf numFmtId="170" fontId="12" fillId="0" borderId="3" xfId="2" applyNumberFormat="1" applyFont="1" applyBorder="1" applyAlignment="1">
      <alignment horizontal="right"/>
    </xf>
    <xf numFmtId="170" fontId="12" fillId="0" borderId="8" xfId="2" applyNumberFormat="1" applyFont="1" applyBorder="1" applyAlignment="1">
      <alignment horizontal="right"/>
    </xf>
    <xf numFmtId="170" fontId="30" fillId="0" borderId="5" xfId="0" applyNumberFormat="1" applyFont="1" applyBorder="1" applyAlignment="1">
      <alignment vertical="center" wrapText="1"/>
    </xf>
    <xf numFmtId="170" fontId="30" fillId="0" borderId="3" xfId="0" applyNumberFormat="1" applyFont="1" applyBorder="1" applyAlignment="1">
      <alignment vertical="center" wrapText="1"/>
    </xf>
    <xf numFmtId="1" fontId="20" fillId="3" borderId="34" xfId="0" applyNumberFormat="1" applyFont="1" applyFill="1" applyBorder="1" applyAlignment="1">
      <alignment horizontal="center" textRotation="90" wrapText="1"/>
    </xf>
    <xf numFmtId="170" fontId="20" fillId="3" borderId="4" xfId="0" applyNumberFormat="1" applyFont="1" applyFill="1" applyBorder="1" applyAlignment="1">
      <alignment wrapText="1"/>
    </xf>
    <xf numFmtId="170" fontId="21" fillId="3" borderId="4" xfId="0" applyNumberFormat="1" applyFont="1" applyFill="1" applyBorder="1" applyAlignment="1">
      <alignment wrapText="1"/>
    </xf>
    <xf numFmtId="170" fontId="21" fillId="3" borderId="9" xfId="0" applyNumberFormat="1" applyFont="1" applyFill="1" applyBorder="1" applyAlignment="1">
      <alignment wrapText="1"/>
    </xf>
    <xf numFmtId="0" fontId="20" fillId="0" borderId="5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/>
    </xf>
    <xf numFmtId="170" fontId="11" fillId="0" borderId="5" xfId="0" applyNumberFormat="1" applyFont="1" applyBorder="1"/>
    <xf numFmtId="170" fontId="12" fillId="0" borderId="10" xfId="0" applyNumberFormat="1" applyFont="1" applyBorder="1"/>
    <xf numFmtId="0" fontId="21" fillId="0" borderId="11" xfId="0" applyFont="1" applyBorder="1" applyAlignment="1">
      <alignment vertical="center" wrapText="1"/>
    </xf>
    <xf numFmtId="0" fontId="21" fillId="0" borderId="10" xfId="0" applyFont="1" applyBorder="1"/>
    <xf numFmtId="0" fontId="21" fillId="0" borderId="90" xfId="0" applyFont="1" applyBorder="1"/>
    <xf numFmtId="170" fontId="23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 wrapText="1"/>
    </xf>
    <xf numFmtId="166" fontId="23" fillId="0" borderId="0" xfId="0" applyNumberFormat="1" applyFont="1" applyAlignment="1">
      <alignment horizontal="center" wrapText="1"/>
    </xf>
    <xf numFmtId="3" fontId="21" fillId="0" borderId="0" xfId="0" applyNumberFormat="1" applyFont="1" applyAlignment="1">
      <alignment horizontal="center"/>
    </xf>
    <xf numFmtId="168" fontId="21" fillId="0" borderId="24" xfId="0" applyNumberFormat="1" applyFont="1" applyBorder="1" applyAlignment="1">
      <alignment horizontal="center" vertical="center" wrapText="1"/>
    </xf>
    <xf numFmtId="168" fontId="21" fillId="0" borderId="1" xfId="0" applyNumberFormat="1" applyFont="1" applyBorder="1" applyAlignment="1">
      <alignment horizontal="center" vertical="center" wrapText="1"/>
    </xf>
    <xf numFmtId="168" fontId="21" fillId="0" borderId="23" xfId="0" applyNumberFormat="1" applyFont="1" applyBorder="1" applyAlignment="1">
      <alignment horizontal="center" vertical="center" wrapText="1"/>
    </xf>
    <xf numFmtId="168" fontId="21" fillId="3" borderId="24" xfId="0" applyNumberFormat="1" applyFont="1" applyFill="1" applyBorder="1" applyAlignment="1">
      <alignment horizontal="center" vertical="center" wrapText="1"/>
    </xf>
    <xf numFmtId="168" fontId="21" fillId="3" borderId="1" xfId="0" applyNumberFormat="1" applyFont="1" applyFill="1" applyBorder="1" applyAlignment="1">
      <alignment horizontal="center" vertical="center" wrapText="1"/>
    </xf>
    <xf numFmtId="168" fontId="21" fillId="3" borderId="23" xfId="0" applyNumberFormat="1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wrapText="1"/>
    </xf>
    <xf numFmtId="0" fontId="2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1" fontId="21" fillId="0" borderId="0" xfId="0" applyNumberFormat="1" applyFont="1" applyAlignment="1">
      <alignment horizontal="center"/>
    </xf>
    <xf numFmtId="0" fontId="21" fillId="0" borderId="2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1" fontId="20" fillId="0" borderId="7" xfId="0" applyNumberFormat="1" applyFont="1" applyBorder="1" applyAlignment="1">
      <alignment horizontal="center" wrapText="1"/>
    </xf>
    <xf numFmtId="1" fontId="20" fillId="0" borderId="5" xfId="0" applyNumberFormat="1" applyFont="1" applyBorder="1" applyAlignment="1">
      <alignment horizontal="center" wrapText="1"/>
    </xf>
    <xf numFmtId="1" fontId="20" fillId="0" borderId="3" xfId="0" applyNumberFormat="1" applyFont="1" applyBorder="1" applyAlignment="1">
      <alignment horizontal="center" wrapText="1"/>
    </xf>
    <xf numFmtId="170" fontId="20" fillId="3" borderId="7" xfId="0" applyNumberFormat="1" applyFont="1" applyFill="1" applyBorder="1" applyAlignment="1">
      <alignment horizontal="center" wrapText="1"/>
    </xf>
    <xf numFmtId="170" fontId="20" fillId="3" borderId="5" xfId="0" applyNumberFormat="1" applyFont="1" applyFill="1" applyBorder="1" applyAlignment="1">
      <alignment horizontal="center" wrapText="1"/>
    </xf>
    <xf numFmtId="170" fontId="20" fillId="3" borderId="3" xfId="0" applyNumberFormat="1" applyFont="1" applyFill="1" applyBorder="1" applyAlignment="1">
      <alignment horizontal="center" wrapText="1"/>
    </xf>
    <xf numFmtId="1" fontId="20" fillId="3" borderId="7" xfId="0" applyNumberFormat="1" applyFont="1" applyFill="1" applyBorder="1" applyAlignment="1">
      <alignment horizontal="center" wrapText="1"/>
    </xf>
    <xf numFmtId="1" fontId="20" fillId="3" borderId="5" xfId="0" applyNumberFormat="1" applyFont="1" applyFill="1" applyBorder="1" applyAlignment="1">
      <alignment horizontal="center" wrapText="1"/>
    </xf>
    <xf numFmtId="1" fontId="20" fillId="3" borderId="3" xfId="0" applyNumberFormat="1" applyFont="1" applyFill="1" applyBorder="1" applyAlignment="1">
      <alignment horizontal="center" wrapText="1"/>
    </xf>
    <xf numFmtId="170" fontId="20" fillId="0" borderId="7" xfId="0" applyNumberFormat="1" applyFont="1" applyBorder="1" applyAlignment="1">
      <alignment horizontal="center" wrapText="1"/>
    </xf>
    <xf numFmtId="170" fontId="20" fillId="0" borderId="5" xfId="0" applyNumberFormat="1" applyFont="1" applyBorder="1" applyAlignment="1">
      <alignment horizontal="center" wrapText="1"/>
    </xf>
    <xf numFmtId="170" fontId="20" fillId="0" borderId="6" xfId="0" applyNumberFormat="1" applyFont="1" applyBorder="1" applyAlignment="1">
      <alignment horizontal="center" wrapText="1"/>
    </xf>
    <xf numFmtId="1" fontId="20" fillId="0" borderId="4" xfId="0" applyNumberFormat="1" applyFont="1" applyBorder="1" applyAlignment="1">
      <alignment horizontal="center" wrapText="1"/>
    </xf>
    <xf numFmtId="1" fontId="20" fillId="0" borderId="6" xfId="0" applyNumberFormat="1" applyFont="1" applyBorder="1" applyAlignment="1">
      <alignment horizontal="center" wrapText="1"/>
    </xf>
    <xf numFmtId="168" fontId="21" fillId="0" borderId="85" xfId="0" applyNumberFormat="1" applyFont="1" applyBorder="1" applyAlignment="1">
      <alignment horizontal="center" vertical="center" wrapText="1"/>
    </xf>
    <xf numFmtId="168" fontId="21" fillId="0" borderId="81" xfId="0" applyNumberFormat="1" applyFont="1" applyBorder="1" applyAlignment="1">
      <alignment horizontal="center" vertical="center" wrapText="1"/>
    </xf>
    <xf numFmtId="168" fontId="21" fillId="0" borderId="84" xfId="0" applyNumberFormat="1" applyFont="1" applyBorder="1" applyAlignment="1">
      <alignment horizontal="center" vertical="center" wrapText="1"/>
    </xf>
    <xf numFmtId="168" fontId="21" fillId="0" borderId="83" xfId="0" applyNumberFormat="1" applyFont="1" applyBorder="1" applyAlignment="1">
      <alignment horizontal="center" vertical="center" wrapText="1"/>
    </xf>
    <xf numFmtId="168" fontId="21" fillId="0" borderId="82" xfId="0" applyNumberFormat="1" applyFont="1" applyBorder="1" applyAlignment="1">
      <alignment horizontal="center" vertical="center" wrapText="1"/>
    </xf>
    <xf numFmtId="168" fontId="21" fillId="3" borderId="83" xfId="0" applyNumberFormat="1" applyFont="1" applyFill="1" applyBorder="1" applyAlignment="1">
      <alignment horizontal="center" vertical="center" wrapText="1"/>
    </xf>
    <xf numFmtId="168" fontId="21" fillId="3" borderId="81" xfId="0" applyNumberFormat="1" applyFont="1" applyFill="1" applyBorder="1" applyAlignment="1">
      <alignment horizontal="center" vertical="center" wrapText="1"/>
    </xf>
    <xf numFmtId="168" fontId="21" fillId="3" borderId="82" xfId="0" applyNumberFormat="1" applyFont="1" applyFill="1" applyBorder="1" applyAlignment="1">
      <alignment horizontal="center" vertical="center" wrapText="1"/>
    </xf>
    <xf numFmtId="0" fontId="20" fillId="0" borderId="86" xfId="0" applyFont="1" applyBorder="1" applyAlignment="1">
      <alignment horizontal="center" vertical="center" wrapText="1"/>
    </xf>
    <xf numFmtId="0" fontId="20" fillId="0" borderId="64" xfId="0" applyFont="1" applyBorder="1" applyAlignment="1">
      <alignment horizontal="center" vertical="center" wrapText="1"/>
    </xf>
    <xf numFmtId="1" fontId="20" fillId="0" borderId="0" xfId="0" applyNumberFormat="1" applyFont="1" applyAlignment="1">
      <alignment horizontal="center" wrapText="1"/>
    </xf>
    <xf numFmtId="1" fontId="29" fillId="0" borderId="0" xfId="0" applyNumberFormat="1" applyFont="1" applyAlignment="1">
      <alignment horizontal="center" wrapText="1"/>
    </xf>
    <xf numFmtId="170" fontId="23" fillId="4" borderId="67" xfId="6" applyNumberFormat="1" applyFont="1" applyFill="1" applyBorder="1" applyAlignment="1">
      <alignment horizontal="center" vertical="center" wrapText="1"/>
    </xf>
    <xf numFmtId="170" fontId="23" fillId="4" borderId="49" xfId="6" applyNumberFormat="1" applyFont="1" applyFill="1" applyBorder="1" applyAlignment="1">
      <alignment horizontal="center" vertical="center" wrapText="1"/>
    </xf>
    <xf numFmtId="170" fontId="23" fillId="4" borderId="68" xfId="6" applyNumberFormat="1" applyFont="1" applyFill="1" applyBorder="1" applyAlignment="1">
      <alignment horizontal="center" vertical="center" wrapText="1"/>
    </xf>
    <xf numFmtId="170" fontId="23" fillId="4" borderId="60" xfId="6" applyNumberFormat="1" applyFont="1" applyFill="1" applyBorder="1" applyAlignment="1">
      <alignment horizontal="center" vertical="center" wrapText="1"/>
    </xf>
    <xf numFmtId="170" fontId="23" fillId="4" borderId="61" xfId="6" applyNumberFormat="1" applyFont="1" applyFill="1" applyBorder="1" applyAlignment="1">
      <alignment horizontal="center" vertical="center" wrapText="1"/>
    </xf>
    <xf numFmtId="170" fontId="23" fillId="4" borderId="69" xfId="6" applyNumberFormat="1" applyFont="1" applyFill="1" applyBorder="1" applyAlignment="1">
      <alignment horizontal="center" vertical="center" wrapText="1"/>
    </xf>
    <xf numFmtId="170" fontId="23" fillId="4" borderId="12" xfId="6" applyNumberFormat="1" applyFont="1" applyFill="1" applyBorder="1" applyAlignment="1">
      <alignment horizontal="center" vertical="center" wrapText="1"/>
    </xf>
    <xf numFmtId="170" fontId="23" fillId="4" borderId="14" xfId="6" applyNumberFormat="1" applyFont="1" applyFill="1" applyBorder="1" applyAlignment="1">
      <alignment horizontal="center" vertical="center" wrapText="1"/>
    </xf>
    <xf numFmtId="170" fontId="23" fillId="4" borderId="13" xfId="6" applyNumberFormat="1" applyFont="1" applyFill="1" applyBorder="1" applyAlignment="1">
      <alignment horizontal="center" vertical="center" wrapText="1"/>
    </xf>
    <xf numFmtId="170" fontId="23" fillId="0" borderId="12" xfId="6" applyNumberFormat="1" applyFont="1" applyBorder="1" applyAlignment="1">
      <alignment horizontal="center" vertical="center" wrapText="1"/>
    </xf>
    <xf numFmtId="170" fontId="23" fillId="0" borderId="14" xfId="6" applyNumberFormat="1" applyFont="1" applyBorder="1" applyAlignment="1">
      <alignment horizontal="center" vertical="center" wrapText="1"/>
    </xf>
    <xf numFmtId="170" fontId="23" fillId="0" borderId="4" xfId="6" applyNumberFormat="1" applyFont="1" applyBorder="1" applyAlignment="1">
      <alignment horizontal="center" vertical="center" wrapText="1"/>
    </xf>
    <xf numFmtId="170" fontId="23" fillId="0" borderId="6" xfId="6" applyNumberFormat="1" applyFont="1" applyBorder="1" applyAlignment="1">
      <alignment horizontal="center" vertical="center" wrapText="1"/>
    </xf>
    <xf numFmtId="170" fontId="23" fillId="0" borderId="13" xfId="6" applyNumberFormat="1" applyFont="1" applyBorder="1" applyAlignment="1">
      <alignment horizontal="center" vertical="center" wrapText="1"/>
    </xf>
    <xf numFmtId="0" fontId="23" fillId="0" borderId="58" xfId="6" applyFont="1" applyBorder="1" applyAlignment="1">
      <alignment horizontal="center" vertical="center" wrapText="1"/>
    </xf>
    <xf numFmtId="0" fontId="23" fillId="0" borderId="55" xfId="6" applyFont="1" applyBorder="1" applyAlignment="1">
      <alignment horizontal="center" vertical="center" wrapText="1"/>
    </xf>
    <xf numFmtId="170" fontId="23" fillId="0" borderId="67" xfId="6" applyNumberFormat="1" applyFont="1" applyBorder="1" applyAlignment="1">
      <alignment horizontal="center" vertical="center" wrapText="1"/>
    </xf>
    <xf numFmtId="170" fontId="23" fillId="0" borderId="49" xfId="6" applyNumberFormat="1" applyFont="1" applyBorder="1" applyAlignment="1">
      <alignment horizontal="center" vertical="center" wrapText="1"/>
    </xf>
    <xf numFmtId="170" fontId="23" fillId="0" borderId="50" xfId="6" applyNumberFormat="1" applyFont="1" applyBorder="1" applyAlignment="1">
      <alignment horizontal="center" vertical="center" wrapText="1"/>
    </xf>
    <xf numFmtId="170" fontId="23" fillId="0" borderId="60" xfId="6" applyNumberFormat="1" applyFont="1" applyBorder="1" applyAlignment="1">
      <alignment horizontal="center" vertical="center" wrapText="1"/>
    </xf>
    <xf numFmtId="170" fontId="23" fillId="0" borderId="61" xfId="6" applyNumberFormat="1" applyFont="1" applyBorder="1" applyAlignment="1">
      <alignment horizontal="center" vertical="center" wrapText="1"/>
    </xf>
    <xf numFmtId="170" fontId="23" fillId="0" borderId="62" xfId="6" applyNumberFormat="1" applyFont="1" applyBorder="1" applyAlignment="1">
      <alignment horizontal="center" vertical="center" wrapText="1"/>
    </xf>
    <xf numFmtId="170" fontId="23" fillId="0" borderId="48" xfId="6" applyNumberFormat="1" applyFont="1" applyBorder="1" applyAlignment="1">
      <alignment horizontal="center" vertical="center" wrapText="1"/>
    </xf>
    <xf numFmtId="170" fontId="23" fillId="0" borderId="35" xfId="6" applyNumberFormat="1" applyFont="1" applyBorder="1" applyAlignment="1">
      <alignment horizontal="center" vertical="center" wrapText="1"/>
    </xf>
    <xf numFmtId="170" fontId="23" fillId="0" borderId="68" xfId="6" applyNumberFormat="1" applyFont="1" applyBorder="1" applyAlignment="1">
      <alignment horizontal="center" vertical="center" wrapText="1"/>
    </xf>
    <xf numFmtId="170" fontId="23" fillId="0" borderId="69" xfId="6" applyNumberFormat="1" applyFont="1" applyBorder="1" applyAlignment="1">
      <alignment horizontal="center" vertical="center" wrapText="1"/>
    </xf>
    <xf numFmtId="170" fontId="23" fillId="0" borderId="7" xfId="6" applyNumberFormat="1" applyFont="1" applyBorder="1" applyAlignment="1">
      <alignment horizontal="center" vertical="center" wrapText="1"/>
    </xf>
    <xf numFmtId="170" fontId="23" fillId="0" borderId="5" xfId="6" applyNumberFormat="1" applyFont="1" applyBorder="1" applyAlignment="1">
      <alignment horizontal="center" vertical="center" wrapText="1"/>
    </xf>
    <xf numFmtId="170" fontId="23" fillId="4" borderId="7" xfId="6" applyNumberFormat="1" applyFont="1" applyFill="1" applyBorder="1" applyAlignment="1">
      <alignment horizontal="center" vertical="center" wrapText="1"/>
    </xf>
    <xf numFmtId="170" fontId="23" fillId="4" borderId="5" xfId="6" applyNumberFormat="1" applyFont="1" applyFill="1" applyBorder="1" applyAlignment="1">
      <alignment horizontal="center" vertical="center" wrapText="1"/>
    </xf>
    <xf numFmtId="170" fontId="23" fillId="4" borderId="3" xfId="6" applyNumberFormat="1" applyFont="1" applyFill="1" applyBorder="1" applyAlignment="1">
      <alignment horizontal="center" vertical="center" wrapText="1"/>
    </xf>
    <xf numFmtId="3" fontId="22" fillId="0" borderId="15" xfId="6" applyNumberFormat="1" applyFont="1" applyBorder="1" applyAlignment="1">
      <alignment horizontal="center" vertical="center" wrapText="1"/>
    </xf>
    <xf numFmtId="3" fontId="22" fillId="0" borderId="16" xfId="6" applyNumberFormat="1" applyFont="1" applyBorder="1" applyAlignment="1">
      <alignment horizontal="center" vertical="center" wrapText="1"/>
    </xf>
    <xf numFmtId="3" fontId="22" fillId="0" borderId="2" xfId="6" applyNumberFormat="1" applyFont="1" applyBorder="1" applyAlignment="1">
      <alignment horizontal="center" vertical="center" wrapText="1"/>
    </xf>
    <xf numFmtId="0" fontId="23" fillId="0" borderId="51" xfId="6" applyFont="1" applyBorder="1" applyAlignment="1">
      <alignment horizontal="center" vertical="center" textRotation="90" wrapText="1"/>
    </xf>
    <xf numFmtId="0" fontId="23" fillId="0" borderId="53" xfId="6" applyFont="1" applyBorder="1" applyAlignment="1">
      <alignment horizontal="center" vertical="center" textRotation="90" wrapText="1"/>
    </xf>
    <xf numFmtId="170" fontId="7" fillId="4" borderId="24" xfId="7" applyNumberFormat="1" applyFont="1" applyFill="1" applyBorder="1" applyAlignment="1">
      <alignment horizontal="center" vertical="center" wrapText="1"/>
    </xf>
    <xf numFmtId="170" fontId="7" fillId="4" borderId="1" xfId="7" applyNumberFormat="1" applyFont="1" applyFill="1" applyBorder="1" applyAlignment="1">
      <alignment horizontal="center" vertical="center" wrapText="1"/>
    </xf>
    <xf numFmtId="170" fontId="7" fillId="4" borderId="23" xfId="7" applyNumberFormat="1" applyFont="1" applyFill="1" applyBorder="1" applyAlignment="1">
      <alignment horizontal="center" vertical="center" wrapText="1"/>
    </xf>
    <xf numFmtId="170" fontId="7" fillId="4" borderId="22" xfId="7" applyNumberFormat="1" applyFont="1" applyFill="1" applyBorder="1" applyAlignment="1">
      <alignment horizontal="center" vertical="center" wrapText="1"/>
    </xf>
    <xf numFmtId="170" fontId="7" fillId="4" borderId="17" xfId="7" applyNumberFormat="1" applyFont="1" applyFill="1" applyBorder="1" applyAlignment="1">
      <alignment horizontal="center" vertical="center" wrapText="1"/>
    </xf>
    <xf numFmtId="170" fontId="7" fillId="4" borderId="56" xfId="7" applyNumberFormat="1" applyFont="1" applyFill="1" applyBorder="1" applyAlignment="1">
      <alignment horizontal="center" vertical="center" wrapText="1"/>
    </xf>
    <xf numFmtId="49" fontId="22" fillId="0" borderId="24" xfId="7" applyNumberFormat="1" applyFont="1" applyBorder="1" applyAlignment="1">
      <alignment horizontal="center" vertical="center" wrapText="1"/>
    </xf>
    <xf numFmtId="49" fontId="22" fillId="0" borderId="1" xfId="7" applyNumberFormat="1" applyFont="1" applyBorder="1" applyAlignment="1">
      <alignment horizontal="center" vertical="center" wrapText="1"/>
    </xf>
    <xf numFmtId="49" fontId="22" fillId="0" borderId="22" xfId="7" applyNumberFormat="1" applyFont="1" applyBorder="1" applyAlignment="1">
      <alignment horizontal="center" vertical="center" wrapText="1"/>
    </xf>
    <xf numFmtId="49" fontId="22" fillId="0" borderId="17" xfId="7" applyNumberFormat="1" applyFont="1" applyBorder="1" applyAlignment="1">
      <alignment horizontal="center" vertical="center" wrapText="1"/>
    </xf>
    <xf numFmtId="49" fontId="22" fillId="0" borderId="28" xfId="7" applyNumberFormat="1" applyFont="1" applyBorder="1" applyAlignment="1">
      <alignment horizontal="center" vertical="center" wrapText="1"/>
    </xf>
    <xf numFmtId="49" fontId="22" fillId="0" borderId="79" xfId="7" applyNumberFormat="1" applyFont="1" applyBorder="1" applyAlignment="1">
      <alignment horizontal="center" vertical="center" wrapText="1"/>
    </xf>
    <xf numFmtId="49" fontId="22" fillId="0" borderId="29" xfId="7" applyNumberFormat="1" applyFont="1" applyBorder="1" applyAlignment="1">
      <alignment horizontal="center" vertical="center" wrapText="1"/>
    </xf>
    <xf numFmtId="49" fontId="22" fillId="0" borderId="80" xfId="7" applyNumberFormat="1" applyFont="1" applyBorder="1" applyAlignment="1">
      <alignment horizontal="center" vertical="center" wrapText="1"/>
    </xf>
    <xf numFmtId="49" fontId="22" fillId="0" borderId="76" xfId="7" applyNumberFormat="1" applyFont="1" applyBorder="1" applyAlignment="1">
      <alignment horizontal="center" vertical="center" wrapText="1"/>
    </xf>
    <xf numFmtId="49" fontId="22" fillId="0" borderId="77" xfId="7" applyNumberFormat="1" applyFont="1" applyBorder="1" applyAlignment="1">
      <alignment horizontal="center" vertical="center" wrapText="1"/>
    </xf>
    <xf numFmtId="49" fontId="22" fillId="0" borderId="74" xfId="7" applyNumberFormat="1" applyFont="1" applyBorder="1" applyAlignment="1">
      <alignment horizontal="center" vertical="center" wrapText="1"/>
    </xf>
    <xf numFmtId="49" fontId="22" fillId="0" borderId="70" xfId="7" applyNumberFormat="1" applyFont="1" applyBorder="1" applyAlignment="1">
      <alignment horizontal="center" vertical="center" wrapText="1"/>
    </xf>
    <xf numFmtId="49" fontId="22" fillId="0" borderId="34" xfId="7" applyNumberFormat="1" applyFont="1" applyBorder="1" applyAlignment="1">
      <alignment horizontal="center" vertical="center" wrapText="1"/>
    </xf>
    <xf numFmtId="49" fontId="22" fillId="0" borderId="25" xfId="7" applyNumberFormat="1" applyFont="1" applyBorder="1" applyAlignment="1">
      <alignment horizontal="center" vertical="center" wrapText="1"/>
    </xf>
    <xf numFmtId="49" fontId="22" fillId="0" borderId="25" xfId="6" applyNumberFormat="1" applyFont="1" applyBorder="1" applyAlignment="1">
      <alignment horizontal="center" vertical="center" wrapText="1"/>
    </xf>
    <xf numFmtId="49" fontId="22" fillId="0" borderId="70" xfId="6" applyNumberFormat="1" applyFont="1" applyBorder="1" applyAlignment="1">
      <alignment horizontal="center" vertical="center" wrapText="1"/>
    </xf>
    <xf numFmtId="49" fontId="22" fillId="0" borderId="34" xfId="6" applyNumberFormat="1" applyFont="1" applyBorder="1" applyAlignment="1">
      <alignment horizontal="center" vertical="center" wrapText="1"/>
    </xf>
    <xf numFmtId="170" fontId="22" fillId="0" borderId="72" xfId="7" applyNumberFormat="1" applyFont="1" applyBorder="1" applyAlignment="1">
      <alignment horizontal="center" vertical="center" wrapText="1"/>
    </xf>
    <xf numFmtId="170" fontId="22" fillId="0" borderId="73" xfId="7" applyNumberFormat="1" applyFont="1" applyBorder="1" applyAlignment="1">
      <alignment horizontal="center" vertical="center" wrapText="1"/>
    </xf>
    <xf numFmtId="170" fontId="22" fillId="0" borderId="9" xfId="7" applyNumberFormat="1" applyFont="1" applyBorder="1" applyAlignment="1">
      <alignment horizontal="center" vertical="center" wrapText="1"/>
    </xf>
    <xf numFmtId="170" fontId="22" fillId="0" borderId="21" xfId="7" applyNumberFormat="1" applyFont="1" applyBorder="1" applyAlignment="1">
      <alignment horizontal="center" vertical="center" wrapText="1"/>
    </xf>
    <xf numFmtId="170" fontId="22" fillId="0" borderId="21" xfId="6" applyNumberFormat="1" applyFont="1" applyBorder="1" applyAlignment="1">
      <alignment horizontal="center" vertical="center" wrapText="1"/>
    </xf>
    <xf numFmtId="170" fontId="22" fillId="0" borderId="73" xfId="6" applyNumberFormat="1" applyFont="1" applyBorder="1" applyAlignment="1">
      <alignment horizontal="center" vertical="center" wrapText="1"/>
    </xf>
    <xf numFmtId="170" fontId="22" fillId="0" borderId="9" xfId="6" applyNumberFormat="1" applyFont="1" applyBorder="1" applyAlignment="1">
      <alignment horizontal="center" vertical="center" wrapText="1"/>
    </xf>
    <xf numFmtId="170" fontId="7" fillId="4" borderId="65" xfId="7" applyNumberFormat="1" applyFont="1" applyFill="1" applyBorder="1" applyAlignment="1">
      <alignment horizontal="center" vertical="center" wrapText="1"/>
    </xf>
    <xf numFmtId="170" fontId="7" fillId="4" borderId="66" xfId="7" applyNumberFormat="1" applyFont="1" applyFill="1" applyBorder="1" applyAlignment="1">
      <alignment horizontal="center" vertical="center" wrapText="1"/>
    </xf>
    <xf numFmtId="170" fontId="22" fillId="0" borderId="74" xfId="7" applyNumberFormat="1" applyFont="1" applyBorder="1" applyAlignment="1">
      <alignment horizontal="center" vertical="center" wrapText="1"/>
    </xf>
    <xf numFmtId="170" fontId="22" fillId="0" borderId="70" xfId="7" applyNumberFormat="1" applyFont="1" applyBorder="1" applyAlignment="1">
      <alignment horizontal="center" vertical="center" wrapText="1"/>
    </xf>
    <xf numFmtId="170" fontId="22" fillId="0" borderId="34" xfId="7" applyNumberFormat="1" applyFont="1" applyBorder="1" applyAlignment="1">
      <alignment horizontal="center" vertical="center" wrapText="1"/>
    </xf>
    <xf numFmtId="170" fontId="22" fillId="0" borderId="25" xfId="7" applyNumberFormat="1" applyFont="1" applyBorder="1" applyAlignment="1">
      <alignment horizontal="center" vertical="center" wrapText="1"/>
    </xf>
    <xf numFmtId="170" fontId="22" fillId="0" borderId="25" xfId="6" applyNumberFormat="1" applyFont="1" applyBorder="1" applyAlignment="1">
      <alignment horizontal="center" vertical="center" wrapText="1"/>
    </xf>
    <xf numFmtId="170" fontId="22" fillId="0" borderId="70" xfId="6" applyNumberFormat="1" applyFont="1" applyBorder="1" applyAlignment="1">
      <alignment horizontal="center" vertical="center" wrapText="1"/>
    </xf>
    <xf numFmtId="170" fontId="22" fillId="0" borderId="34" xfId="6" applyNumberFormat="1" applyFont="1" applyBorder="1" applyAlignment="1">
      <alignment horizontal="center" vertical="center" wrapText="1"/>
    </xf>
    <xf numFmtId="0" fontId="22" fillId="0" borderId="25" xfId="7" applyFont="1" applyBorder="1" applyAlignment="1">
      <alignment horizontal="center" vertical="center" wrapText="1"/>
    </xf>
    <xf numFmtId="0" fontId="22" fillId="0" borderId="70" xfId="7" applyFont="1" applyBorder="1" applyAlignment="1">
      <alignment horizontal="center" vertical="center" wrapText="1"/>
    </xf>
    <xf numFmtId="0" fontId="22" fillId="0" borderId="34" xfId="7" applyFont="1" applyBorder="1" applyAlignment="1">
      <alignment horizontal="center" vertical="center" wrapText="1"/>
    </xf>
    <xf numFmtId="170" fontId="23" fillId="0" borderId="3" xfId="6" applyNumberFormat="1" applyFont="1" applyBorder="1" applyAlignment="1">
      <alignment horizontal="center" vertical="center" wrapText="1"/>
    </xf>
    <xf numFmtId="170" fontId="22" fillId="0" borderId="71" xfId="7" applyNumberFormat="1" applyFont="1" applyBorder="1" applyAlignment="1">
      <alignment horizontal="center" vertical="center" wrapText="1"/>
    </xf>
    <xf numFmtId="170" fontId="22" fillId="0" borderId="75" xfId="7" applyNumberFormat="1" applyFont="1" applyBorder="1" applyAlignment="1">
      <alignment horizontal="center" vertical="center" wrapText="1"/>
    </xf>
    <xf numFmtId="170" fontId="20" fillId="3" borderId="14" xfId="0" applyNumberFormat="1" applyFont="1" applyFill="1" applyBorder="1" applyAlignment="1">
      <alignment horizontal="center" wrapText="1"/>
    </xf>
    <xf numFmtId="170" fontId="20" fillId="3" borderId="13" xfId="0" applyNumberFormat="1" applyFont="1" applyFill="1" applyBorder="1" applyAlignment="1">
      <alignment horizontal="center" wrapText="1"/>
    </xf>
    <xf numFmtId="168" fontId="21" fillId="0" borderId="78" xfId="0" applyNumberFormat="1" applyFont="1" applyBorder="1" applyAlignment="1">
      <alignment horizontal="center" vertical="center" wrapText="1"/>
    </xf>
    <xf numFmtId="168" fontId="21" fillId="0" borderId="28" xfId="0" applyNumberFormat="1" applyFont="1" applyBorder="1" applyAlignment="1">
      <alignment horizontal="center" vertical="center" wrapText="1"/>
    </xf>
    <xf numFmtId="168" fontId="21" fillId="0" borderId="29" xfId="0" applyNumberFormat="1" applyFont="1" applyBorder="1" applyAlignment="1">
      <alignment horizontal="center" vertical="center" wrapText="1"/>
    </xf>
    <xf numFmtId="170" fontId="20" fillId="0" borderId="3" xfId="0" applyNumberFormat="1" applyFont="1" applyBorder="1" applyAlignment="1">
      <alignment horizontal="center" wrapText="1"/>
    </xf>
    <xf numFmtId="1" fontId="20" fillId="3" borderId="14" xfId="0" applyNumberFormat="1" applyFont="1" applyFill="1" applyBorder="1" applyAlignment="1">
      <alignment horizontal="center" wrapText="1"/>
    </xf>
    <xf numFmtId="1" fontId="20" fillId="3" borderId="13" xfId="0" applyNumberFormat="1" applyFont="1" applyFill="1" applyBorder="1" applyAlignment="1">
      <alignment horizontal="center" wrapText="1"/>
    </xf>
    <xf numFmtId="168" fontId="21" fillId="0" borderId="76" xfId="0" applyNumberFormat="1" applyFont="1" applyBorder="1" applyAlignment="1">
      <alignment horizontal="center" vertical="center" wrapText="1"/>
    </xf>
    <xf numFmtId="168" fontId="21" fillId="0" borderId="65" xfId="0" applyNumberFormat="1" applyFont="1" applyBorder="1" applyAlignment="1">
      <alignment horizontal="center" vertical="center" wrapText="1"/>
    </xf>
    <xf numFmtId="168" fontId="21" fillId="3" borderId="78" xfId="0" applyNumberFormat="1" applyFont="1" applyFill="1" applyBorder="1" applyAlignment="1">
      <alignment horizontal="center" vertical="center" wrapText="1"/>
    </xf>
    <xf numFmtId="168" fontId="21" fillId="3" borderId="28" xfId="0" applyNumberFormat="1" applyFont="1" applyFill="1" applyBorder="1" applyAlignment="1">
      <alignment horizontal="center" vertical="center" wrapText="1"/>
    </xf>
    <xf numFmtId="168" fontId="21" fillId="3" borderId="29" xfId="0" applyNumberFormat="1" applyFont="1" applyFill="1" applyBorder="1" applyAlignment="1">
      <alignment horizontal="center" vertical="center" wrapText="1"/>
    </xf>
    <xf numFmtId="170" fontId="20" fillId="0" borderId="12" xfId="0" applyNumberFormat="1" applyFont="1" applyBorder="1" applyAlignment="1">
      <alignment horizontal="center" wrapText="1"/>
    </xf>
    <xf numFmtId="170" fontId="20" fillId="0" borderId="14" xfId="0" applyNumberFormat="1" applyFont="1" applyBorder="1" applyAlignment="1">
      <alignment horizontal="center" wrapText="1"/>
    </xf>
    <xf numFmtId="170" fontId="20" fillId="0" borderId="13" xfId="0" applyNumberFormat="1" applyFont="1" applyBorder="1" applyAlignment="1">
      <alignment horizontal="center" wrapText="1"/>
    </xf>
    <xf numFmtId="170" fontId="20" fillId="3" borderId="12" xfId="0" applyNumberFormat="1" applyFont="1" applyFill="1" applyBorder="1" applyAlignment="1">
      <alignment horizontal="center" wrapText="1"/>
    </xf>
    <xf numFmtId="170" fontId="23" fillId="4" borderId="12" xfId="6" applyNumberFormat="1" applyFont="1" applyFill="1" applyBorder="1" applyAlignment="1">
      <alignment horizontal="center" wrapText="1"/>
    </xf>
    <xf numFmtId="170" fontId="23" fillId="4" borderId="14" xfId="6" applyNumberFormat="1" applyFont="1" applyFill="1" applyBorder="1" applyAlignment="1">
      <alignment horizontal="center" wrapText="1"/>
    </xf>
    <xf numFmtId="170" fontId="23" fillId="4" borderId="13" xfId="6" applyNumberFormat="1" applyFont="1" applyFill="1" applyBorder="1" applyAlignment="1">
      <alignment horizontal="center" wrapText="1"/>
    </xf>
    <xf numFmtId="170" fontId="23" fillId="4" borderId="7" xfId="6" applyNumberFormat="1" applyFont="1" applyFill="1" applyBorder="1" applyAlignment="1">
      <alignment horizontal="center" wrapText="1"/>
    </xf>
    <xf numFmtId="170" fontId="23" fillId="4" borderId="5" xfId="6" applyNumberFormat="1" applyFont="1" applyFill="1" applyBorder="1" applyAlignment="1">
      <alignment horizontal="center" wrapText="1"/>
    </xf>
    <xf numFmtId="170" fontId="23" fillId="4" borderId="3" xfId="6" applyNumberFormat="1" applyFont="1" applyFill="1" applyBorder="1" applyAlignment="1">
      <alignment horizontal="center" wrapText="1"/>
    </xf>
    <xf numFmtId="170" fontId="23" fillId="0" borderId="4" xfId="6" applyNumberFormat="1" applyFont="1" applyBorder="1" applyAlignment="1">
      <alignment horizontal="center" wrapText="1"/>
    </xf>
    <xf numFmtId="170" fontId="23" fillId="0" borderId="5" xfId="6" applyNumberFormat="1" applyFont="1" applyBorder="1" applyAlignment="1">
      <alignment horizontal="center" wrapText="1"/>
    </xf>
    <xf numFmtId="170" fontId="23" fillId="0" borderId="6" xfId="6" applyNumberFormat="1" applyFont="1" applyBorder="1" applyAlignment="1">
      <alignment horizontal="center" wrapText="1"/>
    </xf>
    <xf numFmtId="170" fontId="23" fillId="0" borderId="3" xfId="6" applyNumberFormat="1" applyFont="1" applyBorder="1" applyAlignment="1">
      <alignment horizontal="center" wrapText="1"/>
    </xf>
    <xf numFmtId="170" fontId="22" fillId="0" borderId="24" xfId="7" applyNumberFormat="1" applyFont="1" applyBorder="1" applyAlignment="1">
      <alignment horizontal="center" vertical="center" wrapText="1"/>
    </xf>
    <xf numFmtId="170" fontId="22" fillId="0" borderId="1" xfId="7" applyNumberFormat="1" applyFont="1" applyBorder="1" applyAlignment="1">
      <alignment horizontal="center" vertical="center" wrapText="1"/>
    </xf>
    <xf numFmtId="170" fontId="22" fillId="0" borderId="22" xfId="7" applyNumberFormat="1" applyFont="1" applyBorder="1" applyAlignment="1">
      <alignment horizontal="center" vertical="center" wrapText="1"/>
    </xf>
    <xf numFmtId="170" fontId="22" fillId="0" borderId="17" xfId="7" applyNumberFormat="1" applyFont="1" applyBorder="1" applyAlignment="1">
      <alignment horizontal="center" vertical="center" wrapText="1"/>
    </xf>
    <xf numFmtId="170" fontId="22" fillId="0" borderId="28" xfId="7" applyNumberFormat="1" applyFont="1" applyBorder="1" applyAlignment="1">
      <alignment horizontal="center" vertical="center" wrapText="1"/>
    </xf>
    <xf numFmtId="170" fontId="22" fillId="0" borderId="79" xfId="7" applyNumberFormat="1" applyFont="1" applyBorder="1" applyAlignment="1">
      <alignment horizontal="center" vertical="center" wrapText="1"/>
    </xf>
    <xf numFmtId="170" fontId="22" fillId="0" borderId="65" xfId="7" applyNumberFormat="1" applyFont="1" applyBorder="1" applyAlignment="1">
      <alignment horizontal="center" vertical="center" wrapText="1"/>
    </xf>
    <xf numFmtId="170" fontId="22" fillId="0" borderId="66" xfId="7" applyNumberFormat="1" applyFont="1" applyBorder="1" applyAlignment="1">
      <alignment horizontal="center" vertical="center" wrapText="1"/>
    </xf>
    <xf numFmtId="170" fontId="22" fillId="0" borderId="23" xfId="7" applyNumberFormat="1" applyFont="1" applyBorder="1" applyAlignment="1">
      <alignment horizontal="center" vertical="center" wrapText="1"/>
    </xf>
    <xf numFmtId="170" fontId="22" fillId="0" borderId="56" xfId="7" applyNumberFormat="1" applyFont="1" applyBorder="1" applyAlignment="1">
      <alignment horizontal="center" vertical="center" wrapText="1"/>
    </xf>
    <xf numFmtId="0" fontId="22" fillId="0" borderId="25" xfId="6" applyFont="1" applyBorder="1" applyAlignment="1">
      <alignment horizontal="center" vertical="center" wrapText="1"/>
    </xf>
    <xf numFmtId="0" fontId="22" fillId="0" borderId="70" xfId="6" applyFont="1" applyBorder="1" applyAlignment="1">
      <alignment horizontal="center" vertical="center" wrapText="1"/>
    </xf>
    <xf numFmtId="0" fontId="22" fillId="0" borderId="34" xfId="6" applyFont="1" applyBorder="1" applyAlignment="1">
      <alignment horizontal="center" vertical="center" wrapText="1"/>
    </xf>
    <xf numFmtId="0" fontId="23" fillId="0" borderId="52" xfId="6" applyFont="1" applyBorder="1" applyAlignment="1">
      <alignment horizontal="center" vertical="center" textRotation="90" wrapText="1"/>
    </xf>
    <xf numFmtId="3" fontId="11" fillId="0" borderId="5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12" fillId="0" borderId="14" xfId="0" applyNumberFormat="1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3" fontId="11" fillId="0" borderId="18" xfId="0" applyNumberFormat="1" applyFont="1" applyBorder="1" applyAlignment="1">
      <alignment vertical="center"/>
    </xf>
    <xf numFmtId="3" fontId="11" fillId="0" borderId="7" xfId="0" applyNumberFormat="1" applyFont="1" applyBorder="1" applyAlignment="1">
      <alignment vertical="center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/>
    </xf>
    <xf numFmtId="0" fontId="11" fillId="0" borderId="20" xfId="0" applyFont="1" applyBorder="1"/>
    <xf numFmtId="3" fontId="12" fillId="0" borderId="5" xfId="0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0" fontId="11" fillId="0" borderId="12" xfId="3" applyFont="1" applyBorder="1" applyAlignment="1">
      <alignment horizontal="center"/>
    </xf>
    <xf numFmtId="0" fontId="11" fillId="0" borderId="14" xfId="3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2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170" fontId="22" fillId="0" borderId="12" xfId="0" applyNumberFormat="1" applyFont="1" applyBorder="1" applyAlignment="1">
      <alignment horizontal="center"/>
    </xf>
    <xf numFmtId="170" fontId="22" fillId="0" borderId="14" xfId="0" applyNumberFormat="1" applyFont="1" applyBorder="1" applyAlignment="1">
      <alignment horizontal="center"/>
    </xf>
    <xf numFmtId="170" fontId="22" fillId="0" borderId="13" xfId="0" applyNumberFormat="1" applyFont="1" applyBorder="1" applyAlignment="1">
      <alignment horizontal="center"/>
    </xf>
    <xf numFmtId="3" fontId="20" fillId="0" borderId="5" xfId="1" applyNumberFormat="1" applyFont="1" applyBorder="1" applyAlignment="1">
      <alignment horizontal="right"/>
    </xf>
    <xf numFmtId="0" fontId="11" fillId="0" borderId="5" xfId="0" applyFont="1" applyBorder="1"/>
    <xf numFmtId="0" fontId="11" fillId="0" borderId="3" xfId="0" applyFont="1" applyBorder="1"/>
    <xf numFmtId="0" fontId="11" fillId="0" borderId="18" xfId="0" applyFont="1" applyBorder="1"/>
    <xf numFmtId="0" fontId="11" fillId="0" borderId="7" xfId="0" applyFont="1" applyBorder="1"/>
    <xf numFmtId="3" fontId="7" fillId="0" borderId="19" xfId="1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3" fontId="12" fillId="0" borderId="19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3" fontId="12" fillId="0" borderId="20" xfId="0" applyNumberFormat="1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166" fontId="20" fillId="0" borderId="7" xfId="0" applyNumberFormat="1" applyFont="1" applyBorder="1" applyAlignment="1">
      <alignment horizontal="center"/>
    </xf>
    <xf numFmtId="166" fontId="20" fillId="0" borderId="5" xfId="0" applyNumberFormat="1" applyFont="1" applyBorder="1" applyAlignment="1">
      <alignment horizontal="center"/>
    </xf>
    <xf numFmtId="166" fontId="20" fillId="0" borderId="3" xfId="0" applyNumberFormat="1" applyFont="1" applyBorder="1" applyAlignment="1">
      <alignment horizontal="center"/>
    </xf>
    <xf numFmtId="166" fontId="21" fillId="0" borderId="6" xfId="0" applyNumberFormat="1" applyFont="1" applyBorder="1" applyAlignment="1">
      <alignment horizontal="left"/>
    </xf>
    <xf numFmtId="166" fontId="21" fillId="0" borderId="14" xfId="0" applyNumberFormat="1" applyFont="1" applyBorder="1" applyAlignment="1">
      <alignment horizontal="left"/>
    </xf>
    <xf numFmtId="166" fontId="21" fillId="0" borderId="13" xfId="0" applyNumberFormat="1" applyFont="1" applyBorder="1" applyAlignment="1">
      <alignment horizontal="left"/>
    </xf>
    <xf numFmtId="166" fontId="20" fillId="0" borderId="12" xfId="6" applyNumberFormat="1" applyFont="1" applyBorder="1" applyAlignment="1">
      <alignment horizontal="center"/>
    </xf>
    <xf numFmtId="166" fontId="20" fillId="0" borderId="14" xfId="6" applyNumberFormat="1" applyFont="1" applyBorder="1" applyAlignment="1">
      <alignment horizontal="center"/>
    </xf>
    <xf numFmtId="166" fontId="20" fillId="0" borderId="13" xfId="6" applyNumberFormat="1" applyFont="1" applyBorder="1" applyAlignment="1">
      <alignment horizontal="center"/>
    </xf>
    <xf numFmtId="166" fontId="21" fillId="0" borderId="6" xfId="6" applyNumberFormat="1" applyFont="1" applyBorder="1" applyAlignment="1">
      <alignment horizontal="left"/>
    </xf>
    <xf numFmtId="166" fontId="21" fillId="0" borderId="14" xfId="6" applyNumberFormat="1" applyFont="1" applyBorder="1" applyAlignment="1">
      <alignment horizontal="left"/>
    </xf>
    <xf numFmtId="166" fontId="21" fillId="0" borderId="13" xfId="6" applyNumberFormat="1" applyFont="1" applyBorder="1" applyAlignment="1">
      <alignment horizontal="left"/>
    </xf>
    <xf numFmtId="0" fontId="21" fillId="0" borderId="26" xfId="0" applyFont="1" applyBorder="1" applyAlignment="1">
      <alignment vertical="center"/>
    </xf>
    <xf numFmtId="0" fontId="0" fillId="0" borderId="0" xfId="0"/>
    <xf numFmtId="0" fontId="0" fillId="0" borderId="27" xfId="0" applyBorder="1"/>
    <xf numFmtId="0" fontId="11" fillId="2" borderId="0" xfId="0" applyFont="1" applyFill="1" applyAlignment="1">
      <alignment horizontal="right"/>
    </xf>
    <xf numFmtId="0" fontId="43" fillId="0" borderId="18" xfId="0" applyFont="1" applyBorder="1" applyAlignment="1">
      <alignment vertical="center"/>
    </xf>
    <xf numFmtId="0" fontId="43" fillId="0" borderId="7" xfId="0" applyFont="1" applyBorder="1" applyAlignment="1">
      <alignment vertical="center"/>
    </xf>
    <xf numFmtId="0" fontId="43" fillId="0" borderId="19" xfId="0" applyFont="1" applyBorder="1" applyAlignment="1">
      <alignment horizontal="center" vertical="center"/>
    </xf>
    <xf numFmtId="0" fontId="43" fillId="0" borderId="20" xfId="0" applyFont="1" applyBorder="1" applyAlignment="1">
      <alignment horizontal="center" vertical="center"/>
    </xf>
    <xf numFmtId="0" fontId="44" fillId="0" borderId="5" xfId="0" applyFont="1" applyBorder="1" applyAlignment="1">
      <alignment horizontal="center" vertical="center"/>
    </xf>
    <xf numFmtId="0" fontId="44" fillId="0" borderId="3" xfId="0" applyFont="1" applyBorder="1" applyAlignment="1">
      <alignment horizontal="center" vertical="center"/>
    </xf>
    <xf numFmtId="0" fontId="43" fillId="0" borderId="5" xfId="0" applyFont="1" applyBorder="1" applyAlignment="1">
      <alignment vertical="center"/>
    </xf>
    <xf numFmtId="0" fontId="43" fillId="0" borderId="3" xfId="0" applyFont="1" applyBorder="1" applyAlignment="1">
      <alignment vertical="center"/>
    </xf>
    <xf numFmtId="0" fontId="43" fillId="0" borderId="7" xfId="0" applyFont="1" applyBorder="1" applyAlignment="1">
      <alignment vertical="center" wrapText="1"/>
    </xf>
    <xf numFmtId="170" fontId="43" fillId="0" borderId="5" xfId="0" applyNumberFormat="1" applyFont="1" applyBorder="1" applyAlignment="1">
      <alignment horizontal="right" vertical="center"/>
    </xf>
    <xf numFmtId="170" fontId="43" fillId="0" borderId="3" xfId="0" applyNumberFormat="1" applyFont="1" applyBorder="1" applyAlignment="1">
      <alignment horizontal="center" vertical="center" wrapText="1"/>
    </xf>
    <xf numFmtId="170" fontId="43" fillId="0" borderId="87" xfId="0" applyNumberFormat="1" applyFont="1" applyBorder="1" applyAlignment="1">
      <alignment horizontal="right" vertical="center"/>
    </xf>
    <xf numFmtId="170" fontId="43" fillId="0" borderId="63" xfId="0" applyNumberFormat="1" applyFont="1" applyBorder="1" applyAlignment="1">
      <alignment horizontal="right" vertical="center"/>
    </xf>
    <xf numFmtId="170" fontId="43" fillId="0" borderId="86" xfId="0" applyNumberFormat="1" applyFont="1" applyBorder="1" applyAlignment="1">
      <alignment horizontal="center" vertical="center" wrapText="1"/>
    </xf>
    <xf numFmtId="170" fontId="43" fillId="0" borderId="64" xfId="0" applyNumberFormat="1" applyFont="1" applyBorder="1" applyAlignment="1">
      <alignment horizontal="center" vertical="center" wrapText="1"/>
    </xf>
    <xf numFmtId="170" fontId="43" fillId="0" borderId="88" xfId="0" applyNumberFormat="1" applyFont="1" applyBorder="1" applyAlignment="1">
      <alignment horizontal="right" vertical="center"/>
    </xf>
    <xf numFmtId="0" fontId="44" fillId="0" borderId="7" xfId="0" applyFont="1" applyBorder="1" applyAlignment="1">
      <alignment vertical="center"/>
    </xf>
    <xf numFmtId="0" fontId="44" fillId="0" borderId="11" xfId="0" applyFont="1" applyBorder="1" applyAlignment="1">
      <alignment vertical="center"/>
    </xf>
    <xf numFmtId="170" fontId="44" fillId="0" borderId="5" xfId="0" applyNumberFormat="1" applyFont="1" applyBorder="1" applyAlignment="1">
      <alignment horizontal="right" vertical="center"/>
    </xf>
    <xf numFmtId="170" fontId="44" fillId="0" borderId="10" xfId="0" applyNumberFormat="1" applyFont="1" applyBorder="1" applyAlignment="1">
      <alignment horizontal="right" vertical="center"/>
    </xf>
    <xf numFmtId="170" fontId="44" fillId="0" borderId="3" xfId="0" applyNumberFormat="1" applyFont="1" applyBorder="1" applyAlignment="1">
      <alignment horizontal="right" vertical="center"/>
    </xf>
    <xf numFmtId="170" fontId="44" fillId="0" borderId="8" xfId="0" applyNumberFormat="1" applyFont="1" applyBorder="1" applyAlignment="1">
      <alignment horizontal="right" vertical="center"/>
    </xf>
    <xf numFmtId="170" fontId="41" fillId="0" borderId="43" xfId="8" applyNumberFormat="1" applyFont="1" applyBorder="1" applyAlignment="1">
      <alignment horizontal="center"/>
    </xf>
    <xf numFmtId="170" fontId="41" fillId="0" borderId="32" xfId="8" applyNumberFormat="1" applyFont="1" applyBorder="1" applyAlignment="1">
      <alignment horizontal="center"/>
    </xf>
    <xf numFmtId="170" fontId="41" fillId="0" borderId="0" xfId="8" applyNumberFormat="1" applyFont="1" applyAlignment="1">
      <alignment horizontal="center"/>
    </xf>
    <xf numFmtId="170" fontId="41" fillId="0" borderId="27" xfId="8" applyNumberFormat="1" applyFont="1" applyBorder="1" applyAlignment="1">
      <alignment horizontal="center"/>
    </xf>
    <xf numFmtId="0" fontId="39" fillId="2" borderId="0" xfId="0" applyFont="1" applyFill="1" applyAlignment="1">
      <alignment horizontal="center" wrapText="1"/>
    </xf>
    <xf numFmtId="170" fontId="41" fillId="0" borderId="41" xfId="8" applyNumberFormat="1" applyFont="1" applyBorder="1" applyAlignment="1">
      <alignment horizontal="left"/>
    </xf>
    <xf numFmtId="170" fontId="41" fillId="0" borderId="31" xfId="8" applyNumberFormat="1" applyFont="1" applyBorder="1" applyAlignment="1">
      <alignment horizontal="left"/>
    </xf>
    <xf numFmtId="170" fontId="41" fillId="0" borderId="42" xfId="8" applyNumberFormat="1" applyFont="1" applyBorder="1" applyAlignment="1">
      <alignment horizontal="left"/>
    </xf>
    <xf numFmtId="170" fontId="41" fillId="0" borderId="26" xfId="8" applyNumberFormat="1" applyFont="1" applyBorder="1" applyAlignment="1">
      <alignment horizontal="left"/>
    </xf>
    <xf numFmtId="170" fontId="41" fillId="0" borderId="0" xfId="8" applyNumberFormat="1" applyFont="1" applyAlignment="1">
      <alignment horizontal="left"/>
    </xf>
    <xf numFmtId="170" fontId="41" fillId="0" borderId="27" xfId="8" applyNumberFormat="1" applyFont="1" applyBorder="1" applyAlignment="1">
      <alignment horizontal="left"/>
    </xf>
    <xf numFmtId="170" fontId="42" fillId="0" borderId="43" xfId="8" applyNumberFormat="1" applyFont="1" applyBorder="1" applyAlignment="1">
      <alignment horizontal="center"/>
    </xf>
    <xf numFmtId="170" fontId="42" fillId="0" borderId="32" xfId="8" applyNumberFormat="1" applyFont="1" applyBorder="1" applyAlignment="1">
      <alignment horizontal="center"/>
    </xf>
    <xf numFmtId="170" fontId="42" fillId="0" borderId="44" xfId="8" applyNumberFormat="1" applyFont="1" applyBorder="1" applyAlignment="1">
      <alignment horizontal="center"/>
    </xf>
  </cellXfs>
  <cellStyles count="11">
    <cellStyle name="Normál" xfId="0" builtinId="0"/>
    <cellStyle name="Normál 2" xfId="6" xr:uid="{00000000-0005-0000-0000-000001000000}"/>
    <cellStyle name="Normál 2 2" xfId="7" xr:uid="{00000000-0005-0000-0000-000002000000}"/>
    <cellStyle name="Normál 3" xfId="5" xr:uid="{00000000-0005-0000-0000-000003000000}"/>
    <cellStyle name="Normál 3 2" xfId="10" xr:uid="{00000000-0005-0000-0000-000004000000}"/>
    <cellStyle name="Normál 4" xfId="8" xr:uid="{00000000-0005-0000-0000-000005000000}"/>
    <cellStyle name="Normál 5" xfId="9" xr:uid="{00000000-0005-0000-0000-000006000000}"/>
    <cellStyle name="Normál_Munka15" xfId="1" xr:uid="{00000000-0005-0000-0000-000007000000}"/>
    <cellStyle name="Normál_Munka4" xfId="2" xr:uid="{00000000-0005-0000-0000-000008000000}"/>
    <cellStyle name="Normál_Munka5" xfId="3" xr:uid="{00000000-0005-0000-0000-000009000000}"/>
    <cellStyle name="Normál_Munka7" xfId="4" xr:uid="{00000000-0005-0000-0000-00000A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LEK\EI%20m&#243;dos&#237;t&#225;s\2025\Elemi%20k&#246;lts&#233;gvet&#233;s%20t&#225;bla%20&#214;nkorm&#225;nyzat.xlsx" TargetMode="External"/><Relationship Id="rId1" Type="http://schemas.openxmlformats.org/officeDocument/2006/relationships/externalLinkPath" Target="/ELEK/EI%20m&#243;dos&#237;t&#225;s/2025/Elemi%20k&#246;lts&#233;gvet&#233;s%20t&#225;bla%20&#214;nkorm&#225;nyz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LEK\EI%20m&#243;dos&#237;t&#225;s\2025\Elemi%20k&#246;lts&#233;gvet&#233;s%20t&#225;bla%20Hivatal.xlsx" TargetMode="External"/><Relationship Id="rId1" Type="http://schemas.openxmlformats.org/officeDocument/2006/relationships/externalLinkPath" Target="/ELEK/EI%20m&#243;dos&#237;t&#225;s/2025/Elemi%20k&#246;lts&#233;gvet&#233;s%20t&#225;bla%20Hivatal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LEK\EI%20m&#243;dos&#237;t&#225;s\2025\Elemi%20k&#246;lts&#233;gvet&#233;s%20t&#225;bla%20&#211;voda.xlsx" TargetMode="External"/><Relationship Id="rId1" Type="http://schemas.openxmlformats.org/officeDocument/2006/relationships/externalLinkPath" Target="/ELEK/EI%20m&#243;dos&#237;t&#225;s/2025/Elemi%20k&#246;lts&#233;gvet&#233;s%20t&#225;bla%20&#211;voda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LEK\EI%20m&#243;dos&#237;t&#225;s\2025\Elemi%20k&#246;lts&#233;gvet&#233;s%20t&#225;bla%20M&#369;vh&#225;z.xlsx" TargetMode="External"/><Relationship Id="rId1" Type="http://schemas.openxmlformats.org/officeDocument/2006/relationships/externalLinkPath" Target="/ELEK/EI%20m&#243;dos&#237;t&#225;s/2025/Elemi%20k&#246;lts&#233;gvet&#233;s%20t&#225;bla%20M&#369;vh&#225;z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LEK\EI%20m&#243;dos&#237;t&#225;s\2025\Elemi%20k&#246;lts&#233;gvet&#233;s%20t&#225;bla%20Id&#337;sek%20otthona.xlsx" TargetMode="External"/><Relationship Id="rId1" Type="http://schemas.openxmlformats.org/officeDocument/2006/relationships/externalLinkPath" Target="/ELEK/EI%20m&#243;dos&#237;t&#225;s/2025/Elemi%20k&#246;lts&#233;gvet&#233;s%20t&#225;bla%20Id&#337;sek%20otthona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LEK\EI%20m&#243;dos&#237;t&#225;s\2025\Elemi%20k&#246;lts&#233;gvet&#233;s%20t&#225;bla%20Napk&#246;zi%20Konyha.xlsx" TargetMode="External"/><Relationship Id="rId1" Type="http://schemas.openxmlformats.org/officeDocument/2006/relationships/externalLinkPath" Target="/ELEK/EI%20m&#243;dos&#237;t&#225;s/2025/Elemi%20k&#246;lts&#233;gvet&#233;s%20t&#225;bla%20Napk&#246;zi%20Kony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Összesítő ÖNK+INT"/>
      <sheetName val="BEVÉTEL"/>
      <sheetName val="KIADÁS"/>
      <sheetName val="Állami egyeztető módhoz"/>
    </sheetNames>
    <sheetDataSet>
      <sheetData sheetId="0">
        <row r="4">
          <cell r="B4">
            <v>200892862</v>
          </cell>
        </row>
        <row r="5">
          <cell r="B5">
            <v>281050408</v>
          </cell>
        </row>
        <row r="6">
          <cell r="B6">
            <v>26375820</v>
          </cell>
        </row>
        <row r="7">
          <cell r="B7">
            <v>132259175</v>
          </cell>
        </row>
        <row r="8">
          <cell r="B8">
            <v>127946771</v>
          </cell>
        </row>
      </sheetData>
      <sheetData sheetId="1">
        <row r="42">
          <cell r="M42">
            <v>100000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6300000</v>
          </cell>
          <cell r="AC42">
            <v>255380</v>
          </cell>
          <cell r="AD42">
            <v>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381000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23298915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25500000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5715000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831127262</v>
          </cell>
          <cell r="N190">
            <v>0</v>
          </cell>
          <cell r="O190">
            <v>0</v>
          </cell>
          <cell r="P190">
            <v>826078872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4000000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49461058</v>
          </cell>
          <cell r="EP215">
            <v>0</v>
          </cell>
          <cell r="EQ215">
            <v>0</v>
          </cell>
          <cell r="ER215">
            <v>62580589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257">
          <cell r="M257">
            <v>184402219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AB257">
            <v>2540000</v>
          </cell>
          <cell r="AC257">
            <v>0</v>
          </cell>
          <cell r="AD257">
            <v>0</v>
          </cell>
          <cell r="BL257">
            <v>0</v>
          </cell>
          <cell r="BM257">
            <v>0</v>
          </cell>
          <cell r="BN257">
            <v>0</v>
          </cell>
          <cell r="BU257">
            <v>0</v>
          </cell>
          <cell r="BV257">
            <v>0</v>
          </cell>
          <cell r="BW257">
            <v>0</v>
          </cell>
          <cell r="CM257">
            <v>0</v>
          </cell>
          <cell r="CN257">
            <v>0</v>
          </cell>
          <cell r="CO257">
            <v>0</v>
          </cell>
          <cell r="CY257">
            <v>0</v>
          </cell>
          <cell r="CZ257">
            <v>0</v>
          </cell>
          <cell r="DA257">
            <v>0</v>
          </cell>
          <cell r="DQ257">
            <v>0</v>
          </cell>
          <cell r="DR257">
            <v>0</v>
          </cell>
          <cell r="DS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  <cell r="EW257">
            <v>0</v>
          </cell>
          <cell r="EX257">
            <v>0</v>
          </cell>
          <cell r="EY257">
            <v>0</v>
          </cell>
          <cell r="EZ257">
            <v>0</v>
          </cell>
        </row>
        <row r="317"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AB317">
            <v>0</v>
          </cell>
          <cell r="AC317">
            <v>0</v>
          </cell>
          <cell r="AD317">
            <v>0</v>
          </cell>
          <cell r="BL317">
            <v>0</v>
          </cell>
          <cell r="BM317">
            <v>0</v>
          </cell>
          <cell r="BN317">
            <v>0</v>
          </cell>
          <cell r="BU317">
            <v>0</v>
          </cell>
          <cell r="BV317">
            <v>0</v>
          </cell>
          <cell r="BW317">
            <v>0</v>
          </cell>
          <cell r="CM317">
            <v>0</v>
          </cell>
          <cell r="CN317">
            <v>0</v>
          </cell>
          <cell r="CO317">
            <v>0</v>
          </cell>
          <cell r="CY317">
            <v>0</v>
          </cell>
          <cell r="CZ317">
            <v>0</v>
          </cell>
          <cell r="DA317">
            <v>0</v>
          </cell>
          <cell r="DQ317">
            <v>0</v>
          </cell>
          <cell r="DR317">
            <v>0</v>
          </cell>
          <cell r="DS317">
            <v>0</v>
          </cell>
          <cell r="EC317">
            <v>0</v>
          </cell>
          <cell r="ED317">
            <v>0</v>
          </cell>
          <cell r="EE317">
            <v>0</v>
          </cell>
          <cell r="EF317">
            <v>0</v>
          </cell>
          <cell r="EG317">
            <v>0</v>
          </cell>
          <cell r="EH317">
            <v>0</v>
          </cell>
          <cell r="EO317">
            <v>0</v>
          </cell>
          <cell r="EP317">
            <v>0</v>
          </cell>
          <cell r="EQ317">
            <v>0</v>
          </cell>
          <cell r="ER317">
            <v>0</v>
          </cell>
          <cell r="ES317">
            <v>0</v>
          </cell>
          <cell r="ET317">
            <v>0</v>
          </cell>
          <cell r="EU317">
            <v>0</v>
          </cell>
          <cell r="EV317">
            <v>0</v>
          </cell>
          <cell r="EW317">
            <v>0</v>
          </cell>
          <cell r="EX317">
            <v>0</v>
          </cell>
          <cell r="EY317">
            <v>0</v>
          </cell>
          <cell r="EZ317">
            <v>0</v>
          </cell>
        </row>
        <row r="359"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AB359">
            <v>0</v>
          </cell>
          <cell r="AC359">
            <v>0</v>
          </cell>
          <cell r="AD359">
            <v>0</v>
          </cell>
          <cell r="BL359">
            <v>0</v>
          </cell>
          <cell r="BM359">
            <v>0</v>
          </cell>
          <cell r="BN359">
            <v>0</v>
          </cell>
          <cell r="BU359">
            <v>0</v>
          </cell>
          <cell r="BV359">
            <v>0</v>
          </cell>
          <cell r="BW359">
            <v>0</v>
          </cell>
          <cell r="CM359">
            <v>0</v>
          </cell>
          <cell r="CN359">
            <v>0</v>
          </cell>
          <cell r="CO359">
            <v>0</v>
          </cell>
          <cell r="CY359">
            <v>0</v>
          </cell>
          <cell r="CZ359">
            <v>0</v>
          </cell>
          <cell r="DA359">
            <v>0</v>
          </cell>
          <cell r="DQ359">
            <v>0</v>
          </cell>
          <cell r="DR359">
            <v>0</v>
          </cell>
          <cell r="DS359">
            <v>0</v>
          </cell>
          <cell r="EC359">
            <v>0</v>
          </cell>
          <cell r="ED359">
            <v>0</v>
          </cell>
          <cell r="EE359">
            <v>0</v>
          </cell>
          <cell r="EF359">
            <v>0</v>
          </cell>
          <cell r="EG359">
            <v>0</v>
          </cell>
          <cell r="EH359">
            <v>0</v>
          </cell>
          <cell r="EO359">
            <v>0</v>
          </cell>
          <cell r="EP359">
            <v>0</v>
          </cell>
          <cell r="EQ359">
            <v>0</v>
          </cell>
          <cell r="ER359">
            <v>0</v>
          </cell>
          <cell r="ES359">
            <v>0</v>
          </cell>
          <cell r="ET359">
            <v>0</v>
          </cell>
          <cell r="EU359">
            <v>0</v>
          </cell>
          <cell r="EV359">
            <v>0</v>
          </cell>
          <cell r="EW359">
            <v>0</v>
          </cell>
          <cell r="EX359">
            <v>0</v>
          </cell>
          <cell r="EY359">
            <v>0</v>
          </cell>
          <cell r="EZ359">
            <v>0</v>
          </cell>
        </row>
        <row r="425"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AB425">
            <v>1016000</v>
          </cell>
          <cell r="AC425">
            <v>0</v>
          </cell>
          <cell r="AD425">
            <v>0</v>
          </cell>
          <cell r="BL425">
            <v>0</v>
          </cell>
          <cell r="BM425">
            <v>0</v>
          </cell>
          <cell r="BN425">
            <v>0</v>
          </cell>
          <cell r="BU425">
            <v>0</v>
          </cell>
          <cell r="BV425">
            <v>0</v>
          </cell>
          <cell r="BW425">
            <v>0</v>
          </cell>
          <cell r="CM425">
            <v>0</v>
          </cell>
          <cell r="CN425">
            <v>0</v>
          </cell>
          <cell r="CO425">
            <v>0</v>
          </cell>
          <cell r="CY425">
            <v>0</v>
          </cell>
          <cell r="CZ425">
            <v>0</v>
          </cell>
          <cell r="DA425">
            <v>0</v>
          </cell>
          <cell r="DQ425">
            <v>0</v>
          </cell>
          <cell r="DR425">
            <v>0</v>
          </cell>
          <cell r="DS425">
            <v>0</v>
          </cell>
          <cell r="EC425">
            <v>0</v>
          </cell>
          <cell r="ED425">
            <v>0</v>
          </cell>
          <cell r="EE425">
            <v>0</v>
          </cell>
          <cell r="EF425">
            <v>0</v>
          </cell>
          <cell r="EG425">
            <v>0</v>
          </cell>
          <cell r="EH425">
            <v>0</v>
          </cell>
          <cell r="EO425">
            <v>0</v>
          </cell>
          <cell r="EP425">
            <v>0</v>
          </cell>
          <cell r="EQ425">
            <v>0</v>
          </cell>
          <cell r="ER425">
            <v>0</v>
          </cell>
          <cell r="ES425">
            <v>0</v>
          </cell>
          <cell r="ET425">
            <v>0</v>
          </cell>
          <cell r="EU425">
            <v>0</v>
          </cell>
          <cell r="EV425">
            <v>0</v>
          </cell>
          <cell r="EW425">
            <v>0</v>
          </cell>
          <cell r="EX425">
            <v>0</v>
          </cell>
          <cell r="EY425">
            <v>0</v>
          </cell>
          <cell r="EZ425">
            <v>0</v>
          </cell>
        </row>
        <row r="589"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AB589">
            <v>0</v>
          </cell>
          <cell r="AC589">
            <v>0</v>
          </cell>
          <cell r="AD589">
            <v>0</v>
          </cell>
          <cell r="BL589">
            <v>0</v>
          </cell>
          <cell r="BM589">
            <v>0</v>
          </cell>
          <cell r="BN589">
            <v>0</v>
          </cell>
          <cell r="BU589">
            <v>0</v>
          </cell>
          <cell r="BV589">
            <v>0</v>
          </cell>
          <cell r="BW589">
            <v>0</v>
          </cell>
          <cell r="CM589">
            <v>0</v>
          </cell>
          <cell r="CN589">
            <v>0</v>
          </cell>
          <cell r="CO589">
            <v>0</v>
          </cell>
          <cell r="CY589">
            <v>0</v>
          </cell>
          <cell r="CZ589">
            <v>0</v>
          </cell>
          <cell r="DA589">
            <v>0</v>
          </cell>
          <cell r="DQ589">
            <v>0</v>
          </cell>
          <cell r="DR589">
            <v>0</v>
          </cell>
          <cell r="DS589">
            <v>0</v>
          </cell>
          <cell r="EC589">
            <v>0</v>
          </cell>
          <cell r="ED589">
            <v>0</v>
          </cell>
          <cell r="EE589">
            <v>0</v>
          </cell>
          <cell r="EF589">
            <v>0</v>
          </cell>
          <cell r="EG589">
            <v>0</v>
          </cell>
          <cell r="EH589">
            <v>0</v>
          </cell>
          <cell r="EO589">
            <v>0</v>
          </cell>
          <cell r="EP589">
            <v>0</v>
          </cell>
          <cell r="EQ589">
            <v>0</v>
          </cell>
          <cell r="ER589">
            <v>0</v>
          </cell>
          <cell r="ES589">
            <v>0</v>
          </cell>
          <cell r="ET589">
            <v>0</v>
          </cell>
          <cell r="EU589">
            <v>0</v>
          </cell>
          <cell r="EV589">
            <v>0</v>
          </cell>
          <cell r="EW589">
            <v>0</v>
          </cell>
          <cell r="EX589">
            <v>0</v>
          </cell>
          <cell r="EY589">
            <v>0</v>
          </cell>
          <cell r="EZ589">
            <v>0</v>
          </cell>
        </row>
        <row r="626"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AB626">
            <v>0</v>
          </cell>
          <cell r="AC626">
            <v>0</v>
          </cell>
          <cell r="AD626">
            <v>0</v>
          </cell>
          <cell r="BL626">
            <v>0</v>
          </cell>
          <cell r="BM626">
            <v>0</v>
          </cell>
          <cell r="BN626">
            <v>0</v>
          </cell>
          <cell r="BU626">
            <v>0</v>
          </cell>
          <cell r="BV626">
            <v>0</v>
          </cell>
          <cell r="BW626">
            <v>0</v>
          </cell>
          <cell r="CM626">
            <v>0</v>
          </cell>
          <cell r="CN626">
            <v>0</v>
          </cell>
          <cell r="CO626">
            <v>0</v>
          </cell>
          <cell r="CY626">
            <v>0</v>
          </cell>
          <cell r="CZ626">
            <v>0</v>
          </cell>
          <cell r="DA626">
            <v>0</v>
          </cell>
          <cell r="DQ626">
            <v>0</v>
          </cell>
          <cell r="DR626">
            <v>0</v>
          </cell>
          <cell r="DS626">
            <v>0</v>
          </cell>
          <cell r="EC626">
            <v>0</v>
          </cell>
          <cell r="ED626">
            <v>0</v>
          </cell>
          <cell r="EE626">
            <v>0</v>
          </cell>
          <cell r="EF626">
            <v>0</v>
          </cell>
          <cell r="EG626">
            <v>0</v>
          </cell>
          <cell r="EH626">
            <v>0</v>
          </cell>
          <cell r="EO626">
            <v>0</v>
          </cell>
          <cell r="EP626">
            <v>0</v>
          </cell>
          <cell r="EQ626">
            <v>0</v>
          </cell>
          <cell r="ER626">
            <v>0</v>
          </cell>
          <cell r="ES626">
            <v>0</v>
          </cell>
          <cell r="ET626">
            <v>0</v>
          </cell>
          <cell r="EU626">
            <v>0</v>
          </cell>
          <cell r="EV626">
            <v>0</v>
          </cell>
          <cell r="EW626">
            <v>0</v>
          </cell>
          <cell r="EX626">
            <v>0</v>
          </cell>
          <cell r="EY626">
            <v>0</v>
          </cell>
          <cell r="EZ626">
            <v>0</v>
          </cell>
        </row>
        <row r="651">
          <cell r="M651">
            <v>0</v>
          </cell>
          <cell r="N651">
            <v>0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AB651">
            <v>0</v>
          </cell>
          <cell r="AC651">
            <v>0</v>
          </cell>
          <cell r="AD651">
            <v>0</v>
          </cell>
          <cell r="BL651">
            <v>0</v>
          </cell>
          <cell r="BM651">
            <v>0</v>
          </cell>
          <cell r="BN651">
            <v>0</v>
          </cell>
          <cell r="BU651">
            <v>0</v>
          </cell>
          <cell r="BV651">
            <v>3600000</v>
          </cell>
          <cell r="BW651">
            <v>0</v>
          </cell>
          <cell r="CM651">
            <v>0</v>
          </cell>
          <cell r="CN651">
            <v>175055087</v>
          </cell>
          <cell r="CO651">
            <v>0</v>
          </cell>
          <cell r="CY651">
            <v>0</v>
          </cell>
          <cell r="CZ651">
            <v>0</v>
          </cell>
          <cell r="DA651">
            <v>0</v>
          </cell>
          <cell r="DQ651">
            <v>0</v>
          </cell>
          <cell r="DR651">
            <v>0</v>
          </cell>
          <cell r="DS651">
            <v>0</v>
          </cell>
          <cell r="EC651">
            <v>0</v>
          </cell>
          <cell r="ED651">
            <v>0</v>
          </cell>
          <cell r="EE651">
            <v>0</v>
          </cell>
          <cell r="EF651">
            <v>0</v>
          </cell>
          <cell r="EG651">
            <v>0</v>
          </cell>
          <cell r="EH651">
            <v>0</v>
          </cell>
          <cell r="EO651">
            <v>0</v>
          </cell>
          <cell r="EP651">
            <v>0</v>
          </cell>
          <cell r="EQ651">
            <v>0</v>
          </cell>
          <cell r="ER651">
            <v>0</v>
          </cell>
          <cell r="ES651">
            <v>0</v>
          </cell>
          <cell r="ET651">
            <v>0</v>
          </cell>
          <cell r="EU651">
            <v>0</v>
          </cell>
          <cell r="EV651">
            <v>0</v>
          </cell>
          <cell r="EW651">
            <v>0</v>
          </cell>
          <cell r="EX651">
            <v>0</v>
          </cell>
          <cell r="EY651">
            <v>0</v>
          </cell>
          <cell r="EZ651">
            <v>0</v>
          </cell>
        </row>
        <row r="676"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AB676">
            <v>0</v>
          </cell>
          <cell r="AC676">
            <v>0</v>
          </cell>
          <cell r="AD676">
            <v>0</v>
          </cell>
          <cell r="BL676">
            <v>0</v>
          </cell>
          <cell r="BM676">
            <v>0</v>
          </cell>
          <cell r="BN676">
            <v>0</v>
          </cell>
          <cell r="BU676">
            <v>0</v>
          </cell>
          <cell r="BV676">
            <v>0</v>
          </cell>
          <cell r="BW676">
            <v>0</v>
          </cell>
          <cell r="CM676">
            <v>0</v>
          </cell>
          <cell r="CN676">
            <v>0</v>
          </cell>
          <cell r="CO676">
            <v>0</v>
          </cell>
          <cell r="CY676">
            <v>0</v>
          </cell>
          <cell r="CZ676">
            <v>0</v>
          </cell>
          <cell r="DA676">
            <v>0</v>
          </cell>
          <cell r="DQ676">
            <v>0</v>
          </cell>
          <cell r="DR676">
            <v>0</v>
          </cell>
          <cell r="DS676">
            <v>0</v>
          </cell>
          <cell r="EC676">
            <v>0</v>
          </cell>
          <cell r="ED676">
            <v>0</v>
          </cell>
          <cell r="EE676">
            <v>0</v>
          </cell>
          <cell r="EF676">
            <v>0</v>
          </cell>
          <cell r="EG676">
            <v>0</v>
          </cell>
          <cell r="EH676">
            <v>0</v>
          </cell>
          <cell r="EO676">
            <v>0</v>
          </cell>
          <cell r="EP676">
            <v>0</v>
          </cell>
          <cell r="EQ676">
            <v>0</v>
          </cell>
          <cell r="ER676">
            <v>0</v>
          </cell>
          <cell r="ES676">
            <v>0</v>
          </cell>
          <cell r="ET676">
            <v>0</v>
          </cell>
          <cell r="EU676">
            <v>0</v>
          </cell>
          <cell r="EV676">
            <v>0</v>
          </cell>
          <cell r="EW676">
            <v>0</v>
          </cell>
          <cell r="EX676">
            <v>0</v>
          </cell>
          <cell r="EY676">
            <v>0</v>
          </cell>
          <cell r="EZ676">
            <v>0</v>
          </cell>
        </row>
        <row r="714"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AB714">
            <v>0</v>
          </cell>
          <cell r="AC714">
            <v>0</v>
          </cell>
          <cell r="AD714">
            <v>0</v>
          </cell>
          <cell r="BL714">
            <v>0</v>
          </cell>
          <cell r="BM714">
            <v>0</v>
          </cell>
          <cell r="BN714">
            <v>0</v>
          </cell>
          <cell r="BU714">
            <v>0</v>
          </cell>
          <cell r="BV714">
            <v>0</v>
          </cell>
          <cell r="BW714">
            <v>0</v>
          </cell>
          <cell r="CM714">
            <v>0</v>
          </cell>
          <cell r="CN714">
            <v>0</v>
          </cell>
          <cell r="CO714">
            <v>0</v>
          </cell>
          <cell r="CY714">
            <v>0</v>
          </cell>
          <cell r="CZ714">
            <v>0</v>
          </cell>
          <cell r="DA714">
            <v>0</v>
          </cell>
          <cell r="DQ714">
            <v>0</v>
          </cell>
          <cell r="DR714">
            <v>0</v>
          </cell>
          <cell r="DS714">
            <v>0</v>
          </cell>
          <cell r="EC714">
            <v>0</v>
          </cell>
          <cell r="ED714">
            <v>0</v>
          </cell>
          <cell r="EE714">
            <v>0</v>
          </cell>
          <cell r="EF714">
            <v>0</v>
          </cell>
          <cell r="EG714">
            <v>0</v>
          </cell>
          <cell r="EH714">
            <v>0</v>
          </cell>
          <cell r="EO714">
            <v>0</v>
          </cell>
          <cell r="EP714">
            <v>0</v>
          </cell>
          <cell r="EQ714">
            <v>0</v>
          </cell>
          <cell r="ER714">
            <v>0</v>
          </cell>
          <cell r="ES714">
            <v>0</v>
          </cell>
          <cell r="ET714">
            <v>0</v>
          </cell>
          <cell r="EU714">
            <v>0</v>
          </cell>
          <cell r="EV714">
            <v>0</v>
          </cell>
          <cell r="EW714">
            <v>0</v>
          </cell>
          <cell r="EX714">
            <v>0</v>
          </cell>
          <cell r="EY714">
            <v>0</v>
          </cell>
          <cell r="EZ714">
            <v>0</v>
          </cell>
        </row>
        <row r="739"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AB739">
            <v>0</v>
          </cell>
          <cell r="AC739">
            <v>0</v>
          </cell>
          <cell r="AD739">
            <v>0</v>
          </cell>
          <cell r="BL739">
            <v>0</v>
          </cell>
          <cell r="BM739">
            <v>0</v>
          </cell>
          <cell r="BN739">
            <v>0</v>
          </cell>
          <cell r="BU739">
            <v>0</v>
          </cell>
          <cell r="BV739">
            <v>0</v>
          </cell>
          <cell r="BW739">
            <v>0</v>
          </cell>
          <cell r="CM739">
            <v>0</v>
          </cell>
          <cell r="CN739">
            <v>0</v>
          </cell>
          <cell r="CO739">
            <v>0</v>
          </cell>
          <cell r="CY739">
            <v>0</v>
          </cell>
          <cell r="CZ739">
            <v>0</v>
          </cell>
          <cell r="DA739">
            <v>0</v>
          </cell>
          <cell r="DQ739">
            <v>0</v>
          </cell>
          <cell r="DR739">
            <v>0</v>
          </cell>
          <cell r="DS739">
            <v>0</v>
          </cell>
          <cell r="EC739">
            <v>0</v>
          </cell>
          <cell r="ED739">
            <v>0</v>
          </cell>
          <cell r="EE739">
            <v>0</v>
          </cell>
          <cell r="EF739">
            <v>0</v>
          </cell>
          <cell r="EG739">
            <v>0</v>
          </cell>
          <cell r="EH739">
            <v>0</v>
          </cell>
          <cell r="EO739">
            <v>0</v>
          </cell>
          <cell r="EP739">
            <v>0</v>
          </cell>
          <cell r="EQ739">
            <v>0</v>
          </cell>
          <cell r="ER739">
            <v>0</v>
          </cell>
          <cell r="ES739">
            <v>0</v>
          </cell>
          <cell r="ET739">
            <v>0</v>
          </cell>
          <cell r="EU739">
            <v>0</v>
          </cell>
          <cell r="EV739">
            <v>0</v>
          </cell>
          <cell r="EW739">
            <v>0</v>
          </cell>
          <cell r="EX739">
            <v>0</v>
          </cell>
          <cell r="EY739">
            <v>0</v>
          </cell>
          <cell r="EZ739">
            <v>0</v>
          </cell>
        </row>
        <row r="764">
          <cell r="M764">
            <v>0</v>
          </cell>
          <cell r="N764">
            <v>3780000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AB764">
            <v>0</v>
          </cell>
          <cell r="AC764">
            <v>0</v>
          </cell>
          <cell r="AD764">
            <v>0</v>
          </cell>
          <cell r="BL764">
            <v>0</v>
          </cell>
          <cell r="BM764">
            <v>0</v>
          </cell>
          <cell r="BN764">
            <v>0</v>
          </cell>
          <cell r="BU764">
            <v>0</v>
          </cell>
          <cell r="BV764">
            <v>0</v>
          </cell>
          <cell r="BW764">
            <v>0</v>
          </cell>
          <cell r="CM764">
            <v>0</v>
          </cell>
          <cell r="CN764">
            <v>0</v>
          </cell>
          <cell r="CO764">
            <v>0</v>
          </cell>
          <cell r="CY764">
            <v>0</v>
          </cell>
          <cell r="CZ764">
            <v>0</v>
          </cell>
          <cell r="DA764">
            <v>0</v>
          </cell>
          <cell r="DQ764">
            <v>0</v>
          </cell>
          <cell r="DR764">
            <v>0</v>
          </cell>
          <cell r="DS764">
            <v>0</v>
          </cell>
          <cell r="EC764">
            <v>0</v>
          </cell>
          <cell r="ED764">
            <v>0</v>
          </cell>
          <cell r="EE764">
            <v>0</v>
          </cell>
          <cell r="EF764">
            <v>0</v>
          </cell>
          <cell r="EG764">
            <v>0</v>
          </cell>
          <cell r="EH764">
            <v>0</v>
          </cell>
          <cell r="EO764">
            <v>0</v>
          </cell>
          <cell r="EP764">
            <v>0</v>
          </cell>
          <cell r="EQ764">
            <v>0</v>
          </cell>
          <cell r="ER764">
            <v>0</v>
          </cell>
          <cell r="ES764">
            <v>0</v>
          </cell>
          <cell r="ET764">
            <v>0</v>
          </cell>
          <cell r="EU764">
            <v>0</v>
          </cell>
          <cell r="EV764">
            <v>0</v>
          </cell>
          <cell r="EW764">
            <v>0</v>
          </cell>
          <cell r="EX764">
            <v>0</v>
          </cell>
          <cell r="EY764">
            <v>0</v>
          </cell>
          <cell r="EZ764">
            <v>0</v>
          </cell>
        </row>
        <row r="789">
          <cell r="M789">
            <v>26400000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AB789">
            <v>1905000</v>
          </cell>
          <cell r="AC789">
            <v>0</v>
          </cell>
          <cell r="AD789">
            <v>0</v>
          </cell>
          <cell r="BL789">
            <v>0</v>
          </cell>
          <cell r="BM789">
            <v>0</v>
          </cell>
          <cell r="BN789">
            <v>0</v>
          </cell>
          <cell r="BU789">
            <v>0</v>
          </cell>
          <cell r="BV789">
            <v>0</v>
          </cell>
          <cell r="BW789">
            <v>0</v>
          </cell>
          <cell r="CM789">
            <v>0</v>
          </cell>
          <cell r="CN789">
            <v>0</v>
          </cell>
          <cell r="CO789">
            <v>0</v>
          </cell>
          <cell r="CY789">
            <v>0</v>
          </cell>
          <cell r="CZ789">
            <v>0</v>
          </cell>
          <cell r="DA789">
            <v>0</v>
          </cell>
          <cell r="DQ789">
            <v>0</v>
          </cell>
          <cell r="DR789">
            <v>0</v>
          </cell>
          <cell r="DS789">
            <v>0</v>
          </cell>
          <cell r="EC789">
            <v>0</v>
          </cell>
          <cell r="ED789">
            <v>0</v>
          </cell>
          <cell r="EE789">
            <v>0</v>
          </cell>
          <cell r="EF789">
            <v>0</v>
          </cell>
          <cell r="EG789">
            <v>0</v>
          </cell>
          <cell r="EH789">
            <v>0</v>
          </cell>
          <cell r="EO789">
            <v>0</v>
          </cell>
          <cell r="EP789">
            <v>0</v>
          </cell>
          <cell r="EQ789">
            <v>0</v>
          </cell>
          <cell r="ER789">
            <v>0</v>
          </cell>
          <cell r="ES789">
            <v>0</v>
          </cell>
          <cell r="ET789">
            <v>0</v>
          </cell>
          <cell r="EU789">
            <v>0</v>
          </cell>
          <cell r="EV789">
            <v>0</v>
          </cell>
          <cell r="EW789">
            <v>0</v>
          </cell>
          <cell r="EX789">
            <v>0</v>
          </cell>
          <cell r="EY789">
            <v>0</v>
          </cell>
          <cell r="EZ789">
            <v>0</v>
          </cell>
        </row>
        <row r="814"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AB814">
            <v>825500</v>
          </cell>
          <cell r="AC814">
            <v>0</v>
          </cell>
          <cell r="AD814">
            <v>0</v>
          </cell>
          <cell r="BL814">
            <v>0</v>
          </cell>
          <cell r="BM814">
            <v>0</v>
          </cell>
          <cell r="BN814">
            <v>0</v>
          </cell>
          <cell r="BU814">
            <v>0</v>
          </cell>
          <cell r="BV814">
            <v>0</v>
          </cell>
          <cell r="BW814">
            <v>0</v>
          </cell>
          <cell r="CM814">
            <v>0</v>
          </cell>
          <cell r="CN814">
            <v>0</v>
          </cell>
          <cell r="CO814">
            <v>0</v>
          </cell>
          <cell r="CY814">
            <v>0</v>
          </cell>
          <cell r="CZ814">
            <v>0</v>
          </cell>
          <cell r="DA814">
            <v>0</v>
          </cell>
          <cell r="DQ814">
            <v>0</v>
          </cell>
          <cell r="DR814">
            <v>0</v>
          </cell>
          <cell r="DS814">
            <v>0</v>
          </cell>
          <cell r="EC814">
            <v>0</v>
          </cell>
          <cell r="ED814">
            <v>0</v>
          </cell>
          <cell r="EE814">
            <v>0</v>
          </cell>
          <cell r="EF814">
            <v>0</v>
          </cell>
          <cell r="EG814">
            <v>0</v>
          </cell>
          <cell r="EH814">
            <v>0</v>
          </cell>
          <cell r="EO814">
            <v>0</v>
          </cell>
          <cell r="EP814">
            <v>0</v>
          </cell>
          <cell r="EQ814">
            <v>0</v>
          </cell>
          <cell r="ER814">
            <v>0</v>
          </cell>
          <cell r="ES814">
            <v>0</v>
          </cell>
          <cell r="ET814">
            <v>0</v>
          </cell>
          <cell r="EU814">
            <v>0</v>
          </cell>
          <cell r="EV814">
            <v>0</v>
          </cell>
          <cell r="EW814">
            <v>0</v>
          </cell>
          <cell r="EX814">
            <v>0</v>
          </cell>
          <cell r="EY814">
            <v>0</v>
          </cell>
          <cell r="EZ814">
            <v>0</v>
          </cell>
        </row>
        <row r="837"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AB837">
            <v>1016000</v>
          </cell>
          <cell r="AC837">
            <v>0</v>
          </cell>
          <cell r="AD837">
            <v>0</v>
          </cell>
          <cell r="BL837">
            <v>0</v>
          </cell>
          <cell r="BM837">
            <v>0</v>
          </cell>
          <cell r="BN837">
            <v>0</v>
          </cell>
          <cell r="BU837">
            <v>0</v>
          </cell>
          <cell r="BV837">
            <v>0</v>
          </cell>
          <cell r="BW837">
            <v>0</v>
          </cell>
          <cell r="CM837">
            <v>0</v>
          </cell>
          <cell r="CN837">
            <v>0</v>
          </cell>
          <cell r="CO837">
            <v>0</v>
          </cell>
          <cell r="CY837">
            <v>0</v>
          </cell>
          <cell r="CZ837">
            <v>0</v>
          </cell>
          <cell r="DA837">
            <v>0</v>
          </cell>
          <cell r="DQ837">
            <v>0</v>
          </cell>
          <cell r="DR837">
            <v>0</v>
          </cell>
          <cell r="DS837">
            <v>0</v>
          </cell>
          <cell r="EC837">
            <v>0</v>
          </cell>
          <cell r="ED837">
            <v>0</v>
          </cell>
          <cell r="EE837">
            <v>0</v>
          </cell>
          <cell r="EF837">
            <v>0</v>
          </cell>
          <cell r="EG837">
            <v>0</v>
          </cell>
          <cell r="EH837">
            <v>0</v>
          </cell>
          <cell r="EO837">
            <v>0</v>
          </cell>
          <cell r="EP837">
            <v>0</v>
          </cell>
          <cell r="EQ837">
            <v>0</v>
          </cell>
          <cell r="ER837">
            <v>0</v>
          </cell>
          <cell r="ES837">
            <v>0</v>
          </cell>
          <cell r="ET837">
            <v>0</v>
          </cell>
          <cell r="EU837">
            <v>0</v>
          </cell>
          <cell r="EV837">
            <v>0</v>
          </cell>
          <cell r="EW837">
            <v>0</v>
          </cell>
          <cell r="EX837">
            <v>0</v>
          </cell>
          <cell r="EY837">
            <v>0</v>
          </cell>
          <cell r="EZ837">
            <v>0</v>
          </cell>
        </row>
        <row r="859">
          <cell r="M859">
            <v>249600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AB859">
            <v>0</v>
          </cell>
          <cell r="AC859">
            <v>0</v>
          </cell>
          <cell r="AD859">
            <v>0</v>
          </cell>
          <cell r="BL859">
            <v>0</v>
          </cell>
          <cell r="BM859">
            <v>0</v>
          </cell>
          <cell r="BN859">
            <v>0</v>
          </cell>
          <cell r="BU859">
            <v>0</v>
          </cell>
          <cell r="BV859">
            <v>0</v>
          </cell>
          <cell r="BW859">
            <v>0</v>
          </cell>
          <cell r="CM859">
            <v>0</v>
          </cell>
          <cell r="CN859">
            <v>0</v>
          </cell>
          <cell r="CO859">
            <v>0</v>
          </cell>
          <cell r="CY859">
            <v>0</v>
          </cell>
          <cell r="CZ859">
            <v>0</v>
          </cell>
          <cell r="DA859">
            <v>0</v>
          </cell>
          <cell r="DQ859">
            <v>0</v>
          </cell>
          <cell r="DR859">
            <v>0</v>
          </cell>
          <cell r="DS859">
            <v>0</v>
          </cell>
          <cell r="EC859">
            <v>0</v>
          </cell>
          <cell r="ED859">
            <v>0</v>
          </cell>
          <cell r="EE859">
            <v>0</v>
          </cell>
          <cell r="EF859">
            <v>0</v>
          </cell>
          <cell r="EG859">
            <v>0</v>
          </cell>
          <cell r="EH859">
            <v>0</v>
          </cell>
          <cell r="EO859">
            <v>0</v>
          </cell>
          <cell r="EP859">
            <v>0</v>
          </cell>
          <cell r="EQ859">
            <v>0</v>
          </cell>
          <cell r="ER859">
            <v>0</v>
          </cell>
          <cell r="ES859">
            <v>0</v>
          </cell>
          <cell r="ET859">
            <v>0</v>
          </cell>
          <cell r="EU859">
            <v>0</v>
          </cell>
          <cell r="EV859">
            <v>0</v>
          </cell>
          <cell r="EW859">
            <v>0</v>
          </cell>
          <cell r="EX859">
            <v>0</v>
          </cell>
          <cell r="EY859">
            <v>0</v>
          </cell>
          <cell r="EZ859">
            <v>0</v>
          </cell>
        </row>
        <row r="903"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AB903">
            <v>0</v>
          </cell>
          <cell r="AC903">
            <v>2286000</v>
          </cell>
          <cell r="AD903">
            <v>0</v>
          </cell>
          <cell r="BL903">
            <v>0</v>
          </cell>
          <cell r="BM903">
            <v>0</v>
          </cell>
          <cell r="BN903">
            <v>0</v>
          </cell>
          <cell r="BU903">
            <v>0</v>
          </cell>
          <cell r="BV903">
            <v>0</v>
          </cell>
          <cell r="BW903">
            <v>0</v>
          </cell>
          <cell r="CM903">
            <v>0</v>
          </cell>
          <cell r="CN903">
            <v>0</v>
          </cell>
          <cell r="CO903">
            <v>0</v>
          </cell>
          <cell r="CY903">
            <v>0</v>
          </cell>
          <cell r="CZ903">
            <v>0</v>
          </cell>
          <cell r="DA903">
            <v>0</v>
          </cell>
          <cell r="DQ903">
            <v>0</v>
          </cell>
          <cell r="DR903">
            <v>0</v>
          </cell>
          <cell r="DS903">
            <v>0</v>
          </cell>
          <cell r="EC903">
            <v>0</v>
          </cell>
          <cell r="ED903">
            <v>0</v>
          </cell>
          <cell r="EE903">
            <v>0</v>
          </cell>
          <cell r="EF903">
            <v>0</v>
          </cell>
          <cell r="EG903">
            <v>0</v>
          </cell>
          <cell r="EH903">
            <v>0</v>
          </cell>
          <cell r="EO903">
            <v>0</v>
          </cell>
          <cell r="EP903">
            <v>0</v>
          </cell>
          <cell r="EQ903">
            <v>0</v>
          </cell>
          <cell r="ER903">
            <v>0</v>
          </cell>
          <cell r="ES903">
            <v>0</v>
          </cell>
          <cell r="ET903">
            <v>0</v>
          </cell>
          <cell r="EU903">
            <v>0</v>
          </cell>
          <cell r="EV903">
            <v>0</v>
          </cell>
          <cell r="EW903">
            <v>0</v>
          </cell>
          <cell r="EX903">
            <v>0</v>
          </cell>
          <cell r="EY903">
            <v>0</v>
          </cell>
          <cell r="EZ903">
            <v>0</v>
          </cell>
        </row>
        <row r="928"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AB928">
            <v>0</v>
          </cell>
          <cell r="AC928">
            <v>1270000</v>
          </cell>
          <cell r="AD928">
            <v>0</v>
          </cell>
          <cell r="BL928">
            <v>0</v>
          </cell>
          <cell r="BM928">
            <v>0</v>
          </cell>
          <cell r="BN928">
            <v>0</v>
          </cell>
          <cell r="BU928">
            <v>0</v>
          </cell>
          <cell r="BV928">
            <v>0</v>
          </cell>
          <cell r="BW928">
            <v>0</v>
          </cell>
          <cell r="CM928">
            <v>0</v>
          </cell>
          <cell r="CN928">
            <v>0</v>
          </cell>
          <cell r="CO928">
            <v>0</v>
          </cell>
          <cell r="CY928">
            <v>0</v>
          </cell>
          <cell r="CZ928">
            <v>0</v>
          </cell>
          <cell r="DA928">
            <v>0</v>
          </cell>
          <cell r="DQ928">
            <v>0</v>
          </cell>
          <cell r="DR928">
            <v>0</v>
          </cell>
          <cell r="DS928">
            <v>0</v>
          </cell>
          <cell r="EC928">
            <v>0</v>
          </cell>
          <cell r="ED928">
            <v>0</v>
          </cell>
          <cell r="EE928">
            <v>0</v>
          </cell>
          <cell r="EF928">
            <v>0</v>
          </cell>
          <cell r="EG928">
            <v>0</v>
          </cell>
          <cell r="EH928">
            <v>0</v>
          </cell>
          <cell r="EO928">
            <v>0</v>
          </cell>
          <cell r="EP928">
            <v>0</v>
          </cell>
          <cell r="EQ928">
            <v>0</v>
          </cell>
          <cell r="ER928">
            <v>0</v>
          </cell>
          <cell r="ES928">
            <v>0</v>
          </cell>
          <cell r="ET928">
            <v>0</v>
          </cell>
          <cell r="EU928">
            <v>0</v>
          </cell>
          <cell r="EV928">
            <v>0</v>
          </cell>
          <cell r="EW928">
            <v>0</v>
          </cell>
          <cell r="EX928">
            <v>0</v>
          </cell>
          <cell r="EY928">
            <v>0</v>
          </cell>
          <cell r="EZ928">
            <v>0</v>
          </cell>
        </row>
        <row r="982"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AB982">
            <v>0</v>
          </cell>
          <cell r="AC982">
            <v>0</v>
          </cell>
          <cell r="AD982">
            <v>0</v>
          </cell>
          <cell r="BL982">
            <v>0</v>
          </cell>
          <cell r="BM982">
            <v>0</v>
          </cell>
          <cell r="BN982">
            <v>0</v>
          </cell>
          <cell r="BU982">
            <v>0</v>
          </cell>
          <cell r="BV982">
            <v>0</v>
          </cell>
          <cell r="BW982">
            <v>0</v>
          </cell>
          <cell r="CM982">
            <v>0</v>
          </cell>
          <cell r="CN982">
            <v>0</v>
          </cell>
          <cell r="CO982">
            <v>0</v>
          </cell>
          <cell r="CY982">
            <v>0</v>
          </cell>
          <cell r="CZ982">
            <v>0</v>
          </cell>
          <cell r="DA982">
            <v>0</v>
          </cell>
          <cell r="DQ982">
            <v>0</v>
          </cell>
          <cell r="DR982">
            <v>0</v>
          </cell>
          <cell r="DS982">
            <v>0</v>
          </cell>
          <cell r="EC982">
            <v>0</v>
          </cell>
          <cell r="ED982">
            <v>0</v>
          </cell>
          <cell r="EE982">
            <v>0</v>
          </cell>
          <cell r="EF982">
            <v>0</v>
          </cell>
          <cell r="EG982">
            <v>0</v>
          </cell>
          <cell r="EH982">
            <v>0</v>
          </cell>
          <cell r="EO982">
            <v>0</v>
          </cell>
          <cell r="EP982">
            <v>0</v>
          </cell>
          <cell r="EQ982">
            <v>0</v>
          </cell>
          <cell r="ER982">
            <v>0</v>
          </cell>
          <cell r="ES982">
            <v>0</v>
          </cell>
          <cell r="ET982">
            <v>0</v>
          </cell>
          <cell r="EU982">
            <v>0</v>
          </cell>
          <cell r="EV982">
            <v>0</v>
          </cell>
          <cell r="EW982">
            <v>0</v>
          </cell>
          <cell r="EX982">
            <v>0</v>
          </cell>
          <cell r="EY982">
            <v>0</v>
          </cell>
          <cell r="EZ982">
            <v>0</v>
          </cell>
        </row>
        <row r="1007"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AB1007">
            <v>0</v>
          </cell>
          <cell r="AC1007">
            <v>0</v>
          </cell>
          <cell r="AD1007">
            <v>0</v>
          </cell>
          <cell r="BL1007">
            <v>0</v>
          </cell>
          <cell r="BM1007">
            <v>10959100</v>
          </cell>
          <cell r="BN1007">
            <v>0</v>
          </cell>
          <cell r="BU1007">
            <v>0</v>
          </cell>
          <cell r="BV1007">
            <v>0</v>
          </cell>
          <cell r="BW1007">
            <v>0</v>
          </cell>
          <cell r="CM1007">
            <v>0</v>
          </cell>
          <cell r="CN1007">
            <v>0</v>
          </cell>
          <cell r="CO1007">
            <v>0</v>
          </cell>
          <cell r="CY1007">
            <v>0</v>
          </cell>
          <cell r="CZ1007">
            <v>0</v>
          </cell>
          <cell r="DA1007">
            <v>0</v>
          </cell>
          <cell r="DQ1007">
            <v>0</v>
          </cell>
          <cell r="DR1007">
            <v>0</v>
          </cell>
          <cell r="DS1007">
            <v>0</v>
          </cell>
          <cell r="EC1007">
            <v>0</v>
          </cell>
          <cell r="ED1007">
            <v>0</v>
          </cell>
          <cell r="EE1007">
            <v>0</v>
          </cell>
          <cell r="EF1007">
            <v>0</v>
          </cell>
          <cell r="EG1007">
            <v>0</v>
          </cell>
          <cell r="EH1007">
            <v>0</v>
          </cell>
          <cell r="EO1007">
            <v>0</v>
          </cell>
          <cell r="EP1007">
            <v>0</v>
          </cell>
          <cell r="EQ1007">
            <v>0</v>
          </cell>
          <cell r="ER1007">
            <v>0</v>
          </cell>
          <cell r="ES1007">
            <v>0</v>
          </cell>
          <cell r="ET1007">
            <v>0</v>
          </cell>
          <cell r="EU1007">
            <v>0</v>
          </cell>
          <cell r="EV1007">
            <v>0</v>
          </cell>
          <cell r="EW1007">
            <v>0</v>
          </cell>
          <cell r="EX1007">
            <v>0</v>
          </cell>
          <cell r="EY1007">
            <v>0</v>
          </cell>
          <cell r="EZ1007">
            <v>0</v>
          </cell>
        </row>
        <row r="1063">
          <cell r="M1063">
            <v>0</v>
          </cell>
          <cell r="N1063">
            <v>0</v>
          </cell>
          <cell r="O1063">
            <v>0</v>
          </cell>
          <cell r="P1063">
            <v>0</v>
          </cell>
          <cell r="Q1063">
            <v>0</v>
          </cell>
          <cell r="R1063">
            <v>0</v>
          </cell>
          <cell r="AB1063">
            <v>0</v>
          </cell>
          <cell r="AC1063">
            <v>0</v>
          </cell>
          <cell r="AD1063">
            <v>0</v>
          </cell>
          <cell r="BL1063">
            <v>0</v>
          </cell>
          <cell r="BM1063">
            <v>0</v>
          </cell>
          <cell r="BN1063">
            <v>0</v>
          </cell>
          <cell r="BU1063">
            <v>0</v>
          </cell>
          <cell r="BV1063">
            <v>0</v>
          </cell>
          <cell r="BW1063">
            <v>0</v>
          </cell>
          <cell r="CM1063">
            <v>0</v>
          </cell>
          <cell r="CN1063">
            <v>0</v>
          </cell>
          <cell r="CO1063">
            <v>0</v>
          </cell>
          <cell r="CY1063">
            <v>0</v>
          </cell>
          <cell r="CZ1063">
            <v>0</v>
          </cell>
          <cell r="DA1063">
            <v>0</v>
          </cell>
          <cell r="DQ1063">
            <v>0</v>
          </cell>
          <cell r="DR1063">
            <v>0</v>
          </cell>
          <cell r="DS1063">
            <v>0</v>
          </cell>
          <cell r="EC1063">
            <v>0</v>
          </cell>
          <cell r="ED1063">
            <v>0</v>
          </cell>
          <cell r="EE1063">
            <v>0</v>
          </cell>
          <cell r="EF1063">
            <v>0</v>
          </cell>
          <cell r="EG1063">
            <v>0</v>
          </cell>
          <cell r="EH1063">
            <v>0</v>
          </cell>
          <cell r="EO1063">
            <v>0</v>
          </cell>
          <cell r="EP1063">
            <v>0</v>
          </cell>
          <cell r="EQ1063">
            <v>0</v>
          </cell>
          <cell r="ER1063">
            <v>0</v>
          </cell>
          <cell r="ES1063">
            <v>0</v>
          </cell>
          <cell r="ET1063">
            <v>0</v>
          </cell>
          <cell r="EU1063">
            <v>0</v>
          </cell>
          <cell r="EV1063">
            <v>0</v>
          </cell>
          <cell r="EW1063">
            <v>0</v>
          </cell>
          <cell r="EX1063">
            <v>0</v>
          </cell>
          <cell r="EY1063">
            <v>0</v>
          </cell>
          <cell r="EZ1063">
            <v>0</v>
          </cell>
        </row>
        <row r="1113"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AB1113">
            <v>0</v>
          </cell>
          <cell r="AC1113">
            <v>0</v>
          </cell>
          <cell r="AD1113">
            <v>0</v>
          </cell>
          <cell r="BL1113">
            <v>0</v>
          </cell>
          <cell r="BM1113">
            <v>0</v>
          </cell>
          <cell r="BN1113">
            <v>0</v>
          </cell>
          <cell r="BU1113">
            <v>0</v>
          </cell>
          <cell r="BV1113">
            <v>0</v>
          </cell>
          <cell r="BW1113">
            <v>0</v>
          </cell>
          <cell r="CM1113">
            <v>0</v>
          </cell>
          <cell r="CN1113">
            <v>0</v>
          </cell>
          <cell r="CO1113">
            <v>0</v>
          </cell>
          <cell r="CY1113">
            <v>0</v>
          </cell>
          <cell r="CZ1113">
            <v>0</v>
          </cell>
          <cell r="DA1113">
            <v>0</v>
          </cell>
          <cell r="DQ1113">
            <v>0</v>
          </cell>
          <cell r="DR1113">
            <v>0</v>
          </cell>
          <cell r="DS1113">
            <v>0</v>
          </cell>
          <cell r="EC1113">
            <v>0</v>
          </cell>
          <cell r="ED1113">
            <v>0</v>
          </cell>
          <cell r="EE1113">
            <v>0</v>
          </cell>
          <cell r="EF1113">
            <v>0</v>
          </cell>
          <cell r="EG1113">
            <v>0</v>
          </cell>
          <cell r="EH1113">
            <v>0</v>
          </cell>
          <cell r="EO1113">
            <v>0</v>
          </cell>
          <cell r="EP1113">
            <v>0</v>
          </cell>
          <cell r="EQ1113">
            <v>0</v>
          </cell>
          <cell r="ER1113">
            <v>0</v>
          </cell>
          <cell r="ES1113">
            <v>0</v>
          </cell>
          <cell r="ET1113">
            <v>0</v>
          </cell>
          <cell r="EU1113">
            <v>0</v>
          </cell>
          <cell r="EV1113">
            <v>0</v>
          </cell>
          <cell r="EW1113">
            <v>0</v>
          </cell>
          <cell r="EX1113">
            <v>0</v>
          </cell>
          <cell r="EY1113">
            <v>0</v>
          </cell>
          <cell r="EZ1113">
            <v>0</v>
          </cell>
        </row>
        <row r="1138"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AB1138">
            <v>0</v>
          </cell>
          <cell r="AC1138">
            <v>0</v>
          </cell>
          <cell r="AD1138">
            <v>0</v>
          </cell>
          <cell r="BL1138">
            <v>0</v>
          </cell>
          <cell r="BM1138">
            <v>0</v>
          </cell>
          <cell r="BN1138">
            <v>0</v>
          </cell>
          <cell r="BU1138">
            <v>0</v>
          </cell>
          <cell r="BV1138">
            <v>0</v>
          </cell>
          <cell r="BW1138">
            <v>0</v>
          </cell>
          <cell r="CM1138">
            <v>0</v>
          </cell>
          <cell r="CN1138">
            <v>0</v>
          </cell>
          <cell r="CO1138">
            <v>0</v>
          </cell>
          <cell r="CY1138">
            <v>0</v>
          </cell>
          <cell r="CZ1138">
            <v>0</v>
          </cell>
          <cell r="DA1138">
            <v>0</v>
          </cell>
          <cell r="DQ1138">
            <v>0</v>
          </cell>
          <cell r="DR1138">
            <v>0</v>
          </cell>
          <cell r="DS1138">
            <v>0</v>
          </cell>
          <cell r="EC1138">
            <v>0</v>
          </cell>
          <cell r="ED1138">
            <v>0</v>
          </cell>
          <cell r="EE1138">
            <v>0</v>
          </cell>
          <cell r="EF1138">
            <v>0</v>
          </cell>
          <cell r="EG1138">
            <v>0</v>
          </cell>
          <cell r="EH1138">
            <v>0</v>
          </cell>
          <cell r="EO1138">
            <v>0</v>
          </cell>
          <cell r="EP1138">
            <v>0</v>
          </cell>
          <cell r="EQ1138">
            <v>0</v>
          </cell>
          <cell r="ER1138">
            <v>0</v>
          </cell>
          <cell r="ES1138">
            <v>0</v>
          </cell>
          <cell r="ET1138">
            <v>0</v>
          </cell>
          <cell r="EU1138">
            <v>0</v>
          </cell>
          <cell r="EV1138">
            <v>0</v>
          </cell>
          <cell r="EW1138">
            <v>0</v>
          </cell>
          <cell r="EX1138">
            <v>0</v>
          </cell>
          <cell r="EY1138">
            <v>0</v>
          </cell>
          <cell r="EZ1138">
            <v>0</v>
          </cell>
        </row>
        <row r="1210">
          <cell r="M1210">
            <v>0</v>
          </cell>
          <cell r="N1210">
            <v>0</v>
          </cell>
          <cell r="O1210">
            <v>0</v>
          </cell>
          <cell r="P1210">
            <v>0</v>
          </cell>
          <cell r="Q1210">
            <v>0</v>
          </cell>
          <cell r="R1210">
            <v>0</v>
          </cell>
          <cell r="AB1210">
            <v>0</v>
          </cell>
          <cell r="AC1210">
            <v>0</v>
          </cell>
          <cell r="AD1210">
            <v>0</v>
          </cell>
          <cell r="BL1210">
            <v>0</v>
          </cell>
          <cell r="BM1210">
            <v>0</v>
          </cell>
          <cell r="BN1210">
            <v>0</v>
          </cell>
          <cell r="BU1210">
            <v>0</v>
          </cell>
          <cell r="BV1210">
            <v>0</v>
          </cell>
          <cell r="BW1210">
            <v>0</v>
          </cell>
          <cell r="CM1210">
            <v>0</v>
          </cell>
          <cell r="CN1210">
            <v>0</v>
          </cell>
          <cell r="CO1210">
            <v>0</v>
          </cell>
          <cell r="CY1210">
            <v>0</v>
          </cell>
          <cell r="CZ1210">
            <v>0</v>
          </cell>
          <cell r="DA1210">
            <v>0</v>
          </cell>
          <cell r="DQ1210">
            <v>0</v>
          </cell>
          <cell r="DR1210">
            <v>0</v>
          </cell>
          <cell r="DS1210">
            <v>0</v>
          </cell>
          <cell r="EC1210">
            <v>0</v>
          </cell>
          <cell r="ED1210">
            <v>0</v>
          </cell>
          <cell r="EE1210">
            <v>0</v>
          </cell>
          <cell r="EF1210">
            <v>0</v>
          </cell>
          <cell r="EG1210">
            <v>0</v>
          </cell>
          <cell r="EH1210">
            <v>0</v>
          </cell>
          <cell r="EO1210">
            <v>0</v>
          </cell>
          <cell r="EP1210">
            <v>0</v>
          </cell>
          <cell r="EQ1210">
            <v>0</v>
          </cell>
          <cell r="ER1210">
            <v>0</v>
          </cell>
          <cell r="ES1210">
            <v>0</v>
          </cell>
          <cell r="ET1210">
            <v>0</v>
          </cell>
          <cell r="EU1210">
            <v>0</v>
          </cell>
          <cell r="EV1210">
            <v>0</v>
          </cell>
          <cell r="EW1210">
            <v>0</v>
          </cell>
          <cell r="EX1210">
            <v>0</v>
          </cell>
          <cell r="EY1210">
            <v>0</v>
          </cell>
          <cell r="EZ1210">
            <v>0</v>
          </cell>
        </row>
        <row r="1236">
          <cell r="M1236">
            <v>0</v>
          </cell>
          <cell r="N1236">
            <v>0</v>
          </cell>
          <cell r="O1236">
            <v>0</v>
          </cell>
          <cell r="P1236">
            <v>0</v>
          </cell>
          <cell r="Q1236">
            <v>0</v>
          </cell>
          <cell r="R1236">
            <v>0</v>
          </cell>
          <cell r="AB1236">
            <v>0</v>
          </cell>
          <cell r="AC1236">
            <v>0</v>
          </cell>
          <cell r="AD1236">
            <v>0</v>
          </cell>
          <cell r="BL1236">
            <v>0</v>
          </cell>
          <cell r="BM1236">
            <v>0</v>
          </cell>
          <cell r="BN1236">
            <v>0</v>
          </cell>
          <cell r="BU1236">
            <v>0</v>
          </cell>
          <cell r="BV1236">
            <v>0</v>
          </cell>
          <cell r="BW1236">
            <v>0</v>
          </cell>
          <cell r="CM1236">
            <v>0</v>
          </cell>
          <cell r="CN1236">
            <v>0</v>
          </cell>
          <cell r="CO1236">
            <v>0</v>
          </cell>
          <cell r="CY1236">
            <v>0</v>
          </cell>
          <cell r="CZ1236">
            <v>0</v>
          </cell>
          <cell r="DA1236">
            <v>0</v>
          </cell>
          <cell r="DQ1236">
            <v>0</v>
          </cell>
          <cell r="DR1236">
            <v>0</v>
          </cell>
          <cell r="DS1236">
            <v>0</v>
          </cell>
          <cell r="EC1236">
            <v>0</v>
          </cell>
          <cell r="ED1236">
            <v>0</v>
          </cell>
          <cell r="EE1236">
            <v>0</v>
          </cell>
          <cell r="EF1236">
            <v>0</v>
          </cell>
          <cell r="EG1236">
            <v>0</v>
          </cell>
          <cell r="EH1236">
            <v>0</v>
          </cell>
          <cell r="EO1236">
            <v>0</v>
          </cell>
          <cell r="EP1236">
            <v>0</v>
          </cell>
          <cell r="EQ1236">
            <v>0</v>
          </cell>
          <cell r="ER1236">
            <v>0</v>
          </cell>
          <cell r="ES1236">
            <v>0</v>
          </cell>
          <cell r="ET1236">
            <v>0</v>
          </cell>
          <cell r="EU1236">
            <v>0</v>
          </cell>
          <cell r="EV1236">
            <v>0</v>
          </cell>
          <cell r="EW1236">
            <v>0</v>
          </cell>
          <cell r="EX1236">
            <v>0</v>
          </cell>
          <cell r="EY1236">
            <v>0</v>
          </cell>
          <cell r="EZ1236">
            <v>0</v>
          </cell>
        </row>
        <row r="1294">
          <cell r="M1294">
            <v>0</v>
          </cell>
          <cell r="N1294">
            <v>0</v>
          </cell>
          <cell r="O1294">
            <v>0</v>
          </cell>
          <cell r="P1294">
            <v>0</v>
          </cell>
          <cell r="Q1294">
            <v>0</v>
          </cell>
          <cell r="R1294">
            <v>0</v>
          </cell>
          <cell r="AB1294">
            <v>0</v>
          </cell>
          <cell r="AC1294">
            <v>0</v>
          </cell>
          <cell r="AD1294">
            <v>0</v>
          </cell>
          <cell r="BL1294">
            <v>0</v>
          </cell>
          <cell r="BM1294">
            <v>0</v>
          </cell>
          <cell r="BN1294">
            <v>0</v>
          </cell>
          <cell r="BU1294">
            <v>107642618</v>
          </cell>
          <cell r="BV1294">
            <v>2047480</v>
          </cell>
          <cell r="BW1294">
            <v>0</v>
          </cell>
          <cell r="CM1294">
            <v>0</v>
          </cell>
          <cell r="CN1294">
            <v>0</v>
          </cell>
          <cell r="CO1294">
            <v>0</v>
          </cell>
          <cell r="CY1294">
            <v>0</v>
          </cell>
          <cell r="CZ1294">
            <v>0</v>
          </cell>
          <cell r="DA1294">
            <v>0</v>
          </cell>
          <cell r="DQ1294">
            <v>0</v>
          </cell>
          <cell r="DR1294">
            <v>0</v>
          </cell>
          <cell r="DS1294">
            <v>0</v>
          </cell>
          <cell r="EC1294">
            <v>0</v>
          </cell>
          <cell r="ED1294">
            <v>0</v>
          </cell>
          <cell r="EE1294">
            <v>0</v>
          </cell>
          <cell r="EF1294">
            <v>0</v>
          </cell>
          <cell r="EG1294">
            <v>0</v>
          </cell>
          <cell r="EH1294">
            <v>0</v>
          </cell>
          <cell r="EO1294">
            <v>0</v>
          </cell>
          <cell r="EP1294">
            <v>0</v>
          </cell>
          <cell r="EQ1294">
            <v>0</v>
          </cell>
          <cell r="ER1294">
            <v>0</v>
          </cell>
          <cell r="ES1294">
            <v>0</v>
          </cell>
          <cell r="ET1294">
            <v>0</v>
          </cell>
          <cell r="EU1294">
            <v>0</v>
          </cell>
          <cell r="EV1294">
            <v>0</v>
          </cell>
          <cell r="EW1294">
            <v>0</v>
          </cell>
          <cell r="EX1294">
            <v>0</v>
          </cell>
          <cell r="EY1294">
            <v>0</v>
          </cell>
          <cell r="EZ1294">
            <v>0</v>
          </cell>
        </row>
        <row r="1340">
          <cell r="M1340">
            <v>0</v>
          </cell>
          <cell r="N1340">
            <v>0</v>
          </cell>
          <cell r="O1340">
            <v>0</v>
          </cell>
          <cell r="P1340">
            <v>0</v>
          </cell>
          <cell r="Q1340">
            <v>0</v>
          </cell>
          <cell r="R1340">
            <v>0</v>
          </cell>
          <cell r="AB1340">
            <v>0</v>
          </cell>
          <cell r="AC1340">
            <v>0</v>
          </cell>
          <cell r="AD1340">
            <v>0</v>
          </cell>
          <cell r="BL1340">
            <v>0</v>
          </cell>
          <cell r="BM1340">
            <v>0</v>
          </cell>
          <cell r="BN1340">
            <v>0</v>
          </cell>
          <cell r="BU1340">
            <v>0</v>
          </cell>
          <cell r="BV1340">
            <v>0</v>
          </cell>
          <cell r="BW1340">
            <v>0</v>
          </cell>
          <cell r="CM1340">
            <v>0</v>
          </cell>
          <cell r="CN1340">
            <v>0</v>
          </cell>
          <cell r="CO1340">
            <v>0</v>
          </cell>
          <cell r="CY1340">
            <v>0</v>
          </cell>
          <cell r="CZ1340">
            <v>0</v>
          </cell>
          <cell r="DA1340">
            <v>0</v>
          </cell>
          <cell r="DQ1340">
            <v>0</v>
          </cell>
          <cell r="DR1340">
            <v>0</v>
          </cell>
          <cell r="DS1340">
            <v>0</v>
          </cell>
          <cell r="EC1340">
            <v>0</v>
          </cell>
          <cell r="ED1340">
            <v>40000000</v>
          </cell>
          <cell r="EE1340">
            <v>0</v>
          </cell>
          <cell r="EF1340">
            <v>0</v>
          </cell>
          <cell r="EG1340">
            <v>0</v>
          </cell>
          <cell r="EH1340">
            <v>0</v>
          </cell>
          <cell r="EO1340">
            <v>0</v>
          </cell>
          <cell r="EP1340">
            <v>0</v>
          </cell>
          <cell r="EQ1340">
            <v>0</v>
          </cell>
          <cell r="ER1340">
            <v>0</v>
          </cell>
          <cell r="ES1340">
            <v>0</v>
          </cell>
          <cell r="ET1340">
            <v>0</v>
          </cell>
          <cell r="EU1340">
            <v>0</v>
          </cell>
          <cell r="EV1340">
            <v>0</v>
          </cell>
          <cell r="EW1340">
            <v>0</v>
          </cell>
          <cell r="EX1340">
            <v>0</v>
          </cell>
          <cell r="EY1340">
            <v>0</v>
          </cell>
          <cell r="EZ1340">
            <v>0</v>
          </cell>
        </row>
        <row r="1398">
          <cell r="M1398">
            <v>0</v>
          </cell>
          <cell r="N1398">
            <v>0</v>
          </cell>
          <cell r="O1398">
            <v>0</v>
          </cell>
          <cell r="P1398">
            <v>0</v>
          </cell>
          <cell r="Q1398">
            <v>0</v>
          </cell>
          <cell r="R1398">
            <v>0</v>
          </cell>
          <cell r="AB1398">
            <v>0</v>
          </cell>
          <cell r="AC1398">
            <v>0</v>
          </cell>
          <cell r="AD1398">
            <v>0</v>
          </cell>
          <cell r="BL1398">
            <v>0</v>
          </cell>
          <cell r="BM1398">
            <v>0</v>
          </cell>
          <cell r="BN1398">
            <v>0</v>
          </cell>
          <cell r="BU1398">
            <v>0</v>
          </cell>
          <cell r="BV1398">
            <v>0</v>
          </cell>
          <cell r="BW1398">
            <v>0</v>
          </cell>
          <cell r="CM1398">
            <v>0</v>
          </cell>
          <cell r="CN1398">
            <v>0</v>
          </cell>
          <cell r="CO1398">
            <v>0</v>
          </cell>
          <cell r="CY1398">
            <v>0</v>
          </cell>
          <cell r="CZ1398">
            <v>0</v>
          </cell>
          <cell r="DA1398">
            <v>0</v>
          </cell>
          <cell r="DQ1398">
            <v>0</v>
          </cell>
          <cell r="DR1398">
            <v>0</v>
          </cell>
          <cell r="DS1398">
            <v>0</v>
          </cell>
          <cell r="EC1398">
            <v>0</v>
          </cell>
          <cell r="ED1398">
            <v>0</v>
          </cell>
          <cell r="EE1398">
            <v>0</v>
          </cell>
          <cell r="EF1398">
            <v>0</v>
          </cell>
          <cell r="EG1398">
            <v>0</v>
          </cell>
          <cell r="EH1398">
            <v>0</v>
          </cell>
          <cell r="EO1398">
            <v>0</v>
          </cell>
          <cell r="EP1398">
            <v>0</v>
          </cell>
          <cell r="EQ1398">
            <v>0</v>
          </cell>
          <cell r="ER1398">
            <v>0</v>
          </cell>
          <cell r="ES1398">
            <v>0</v>
          </cell>
          <cell r="ET1398">
            <v>0</v>
          </cell>
          <cell r="EU1398">
            <v>0</v>
          </cell>
          <cell r="EV1398">
            <v>0</v>
          </cell>
          <cell r="EW1398">
            <v>0</v>
          </cell>
          <cell r="EX1398">
            <v>0</v>
          </cell>
          <cell r="EY1398">
            <v>0</v>
          </cell>
          <cell r="EZ1398">
            <v>0</v>
          </cell>
        </row>
        <row r="1922">
          <cell r="M1922">
            <v>1042279081</v>
          </cell>
          <cell r="N1922">
            <v>3780000</v>
          </cell>
          <cell r="O1922">
            <v>0</v>
          </cell>
          <cell r="AB1922">
            <v>42997415</v>
          </cell>
          <cell r="AC1922">
            <v>3811380</v>
          </cell>
          <cell r="AD1922">
            <v>0</v>
          </cell>
          <cell r="BL1922">
            <v>0</v>
          </cell>
          <cell r="BM1922">
            <v>14959100</v>
          </cell>
          <cell r="BN1922">
            <v>0</v>
          </cell>
          <cell r="BU1922">
            <v>107642618</v>
          </cell>
          <cell r="BV1922">
            <v>5647480</v>
          </cell>
          <cell r="BW1922">
            <v>0</v>
          </cell>
          <cell r="CM1922">
            <v>0</v>
          </cell>
          <cell r="CN1922">
            <v>175055087</v>
          </cell>
          <cell r="CO1922">
            <v>0</v>
          </cell>
          <cell r="CY1922">
            <v>25500000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40000000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49461058</v>
          </cell>
          <cell r="EP1922">
            <v>0</v>
          </cell>
          <cell r="EQ1922">
            <v>0</v>
          </cell>
          <cell r="ER1922">
            <v>62580589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2">
        <row r="106">
          <cell r="O106">
            <v>37438514</v>
          </cell>
          <cell r="P106">
            <v>10424180</v>
          </cell>
          <cell r="Q106">
            <v>0</v>
          </cell>
          <cell r="R106">
            <v>4992715</v>
          </cell>
          <cell r="S106">
            <v>1355143.4</v>
          </cell>
          <cell r="T106">
            <v>0</v>
          </cell>
          <cell r="U106">
            <v>29180000</v>
          </cell>
          <cell r="V106">
            <v>0</v>
          </cell>
          <cell r="W106">
            <v>0</v>
          </cell>
          <cell r="AM106">
            <v>0</v>
          </cell>
          <cell r="AN106">
            <v>0</v>
          </cell>
          <cell r="AO106">
            <v>0</v>
          </cell>
          <cell r="BE106">
            <v>1000000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1000000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889000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21919000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381000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4064000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25162381</v>
          </cell>
          <cell r="EL281">
            <v>0</v>
          </cell>
          <cell r="EM281">
            <v>0</v>
          </cell>
        </row>
        <row r="341"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AM341">
            <v>0</v>
          </cell>
          <cell r="AN341">
            <v>0</v>
          </cell>
          <cell r="AO341">
            <v>0</v>
          </cell>
          <cell r="BE341">
            <v>2728930</v>
          </cell>
          <cell r="BF341">
            <v>4000000</v>
          </cell>
          <cell r="BG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U341">
            <v>0</v>
          </cell>
          <cell r="CV341">
            <v>0</v>
          </cell>
          <cell r="CW341">
            <v>0</v>
          </cell>
          <cell r="EB341">
            <v>0</v>
          </cell>
          <cell r="EC341">
            <v>0</v>
          </cell>
          <cell r="ED341">
            <v>0</v>
          </cell>
          <cell r="EE341">
            <v>0</v>
          </cell>
          <cell r="EF341">
            <v>0</v>
          </cell>
          <cell r="EG341">
            <v>0</v>
          </cell>
          <cell r="EK341">
            <v>0</v>
          </cell>
          <cell r="EL341">
            <v>0</v>
          </cell>
          <cell r="EM341">
            <v>0</v>
          </cell>
        </row>
        <row r="447">
          <cell r="O447">
            <v>171763193.32863849</v>
          </cell>
          <cell r="P447">
            <v>396000</v>
          </cell>
          <cell r="Q447">
            <v>0</v>
          </cell>
          <cell r="R447">
            <v>11450087.671361502</v>
          </cell>
          <cell r="S447">
            <v>51480</v>
          </cell>
          <cell r="T447">
            <v>0</v>
          </cell>
          <cell r="U447">
            <v>5898018</v>
          </cell>
          <cell r="V447">
            <v>0</v>
          </cell>
          <cell r="W447">
            <v>0</v>
          </cell>
          <cell r="AM447">
            <v>0</v>
          </cell>
          <cell r="AN447">
            <v>0</v>
          </cell>
          <cell r="AO447">
            <v>0</v>
          </cell>
          <cell r="BE447">
            <v>0</v>
          </cell>
          <cell r="BF447">
            <v>0</v>
          </cell>
          <cell r="BG447">
            <v>0</v>
          </cell>
          <cell r="CC447">
            <v>0</v>
          </cell>
          <cell r="CD447">
            <v>0</v>
          </cell>
          <cell r="CE447">
            <v>0</v>
          </cell>
          <cell r="CF447">
            <v>0</v>
          </cell>
          <cell r="CG447">
            <v>0</v>
          </cell>
          <cell r="CH447">
            <v>0</v>
          </cell>
          <cell r="CI447">
            <v>0</v>
          </cell>
          <cell r="CJ447">
            <v>0</v>
          </cell>
          <cell r="CK447">
            <v>0</v>
          </cell>
          <cell r="CL447">
            <v>0</v>
          </cell>
          <cell r="CM447">
            <v>0</v>
          </cell>
          <cell r="CN447">
            <v>0</v>
          </cell>
          <cell r="CO447">
            <v>0</v>
          </cell>
          <cell r="CP447">
            <v>0</v>
          </cell>
          <cell r="CQ447">
            <v>0</v>
          </cell>
          <cell r="CR447">
            <v>0</v>
          </cell>
          <cell r="CS447">
            <v>0</v>
          </cell>
          <cell r="CT447">
            <v>0</v>
          </cell>
          <cell r="CU447">
            <v>0</v>
          </cell>
          <cell r="CV447">
            <v>0</v>
          </cell>
          <cell r="CW447">
            <v>0</v>
          </cell>
          <cell r="EB447">
            <v>0</v>
          </cell>
          <cell r="EC447">
            <v>0</v>
          </cell>
          <cell r="ED447">
            <v>0</v>
          </cell>
          <cell r="EE447">
            <v>0</v>
          </cell>
          <cell r="EF447">
            <v>0</v>
          </cell>
          <cell r="EG447">
            <v>0</v>
          </cell>
          <cell r="EK447">
            <v>0</v>
          </cell>
          <cell r="EL447">
            <v>0</v>
          </cell>
          <cell r="EM447">
            <v>0</v>
          </cell>
        </row>
        <row r="499"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6085000</v>
          </cell>
          <cell r="W499">
            <v>0</v>
          </cell>
          <cell r="AM499">
            <v>0</v>
          </cell>
          <cell r="AN499">
            <v>0</v>
          </cell>
          <cell r="AO499">
            <v>0</v>
          </cell>
          <cell r="BE499">
            <v>0</v>
          </cell>
          <cell r="BF499">
            <v>0</v>
          </cell>
          <cell r="BG499">
            <v>0</v>
          </cell>
          <cell r="CC499">
            <v>0</v>
          </cell>
          <cell r="CD499">
            <v>0</v>
          </cell>
          <cell r="CE499">
            <v>0</v>
          </cell>
          <cell r="CF499">
            <v>0</v>
          </cell>
          <cell r="CG499">
            <v>0</v>
          </cell>
          <cell r="CH499">
            <v>0</v>
          </cell>
          <cell r="CI499">
            <v>0</v>
          </cell>
          <cell r="CJ499">
            <v>0</v>
          </cell>
          <cell r="CK499">
            <v>0</v>
          </cell>
          <cell r="CL499">
            <v>0</v>
          </cell>
          <cell r="CM499">
            <v>0</v>
          </cell>
          <cell r="CN499">
            <v>0</v>
          </cell>
          <cell r="CO499">
            <v>0</v>
          </cell>
          <cell r="CP499">
            <v>0</v>
          </cell>
          <cell r="CQ499">
            <v>0</v>
          </cell>
          <cell r="CR499">
            <v>0</v>
          </cell>
          <cell r="CS499">
            <v>0</v>
          </cell>
          <cell r="CT499">
            <v>0</v>
          </cell>
          <cell r="CU499">
            <v>0</v>
          </cell>
          <cell r="CV499">
            <v>0</v>
          </cell>
          <cell r="CW499">
            <v>0</v>
          </cell>
          <cell r="EB499">
            <v>0</v>
          </cell>
          <cell r="EC499">
            <v>0</v>
          </cell>
          <cell r="ED499">
            <v>0</v>
          </cell>
          <cell r="EE499">
            <v>0</v>
          </cell>
          <cell r="EF499">
            <v>0</v>
          </cell>
          <cell r="EG499">
            <v>0</v>
          </cell>
          <cell r="EK499">
            <v>0</v>
          </cell>
          <cell r="EL499">
            <v>0</v>
          </cell>
          <cell r="EM499">
            <v>0</v>
          </cell>
        </row>
        <row r="533"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317500</v>
          </cell>
          <cell r="V533">
            <v>0</v>
          </cell>
          <cell r="W533">
            <v>0</v>
          </cell>
          <cell r="AM533">
            <v>0</v>
          </cell>
          <cell r="AN533">
            <v>0</v>
          </cell>
          <cell r="AO533">
            <v>0</v>
          </cell>
          <cell r="BE533">
            <v>0</v>
          </cell>
          <cell r="BF533">
            <v>0</v>
          </cell>
          <cell r="BG533">
            <v>0</v>
          </cell>
          <cell r="CC533">
            <v>0</v>
          </cell>
          <cell r="CD533">
            <v>0</v>
          </cell>
          <cell r="CE533">
            <v>0</v>
          </cell>
          <cell r="CF533">
            <v>0</v>
          </cell>
          <cell r="CG533">
            <v>0</v>
          </cell>
          <cell r="CH533">
            <v>0</v>
          </cell>
          <cell r="CI533">
            <v>0</v>
          </cell>
          <cell r="CJ533">
            <v>0</v>
          </cell>
          <cell r="CK533">
            <v>0</v>
          </cell>
          <cell r="CL533">
            <v>0</v>
          </cell>
          <cell r="CM533">
            <v>0</v>
          </cell>
          <cell r="CN533">
            <v>0</v>
          </cell>
          <cell r="CO533">
            <v>0</v>
          </cell>
          <cell r="CP533">
            <v>0</v>
          </cell>
          <cell r="CQ533">
            <v>0</v>
          </cell>
          <cell r="CR533">
            <v>0</v>
          </cell>
          <cell r="CS533">
            <v>0</v>
          </cell>
          <cell r="CT533">
            <v>0</v>
          </cell>
          <cell r="CU533">
            <v>0</v>
          </cell>
          <cell r="CV533">
            <v>0</v>
          </cell>
          <cell r="CW533">
            <v>0</v>
          </cell>
          <cell r="EB533">
            <v>0</v>
          </cell>
          <cell r="EC533">
            <v>0</v>
          </cell>
          <cell r="ED533">
            <v>0</v>
          </cell>
          <cell r="EE533">
            <v>0</v>
          </cell>
          <cell r="EF533">
            <v>0</v>
          </cell>
          <cell r="EG533">
            <v>0</v>
          </cell>
          <cell r="EK533">
            <v>0</v>
          </cell>
          <cell r="EL533">
            <v>0</v>
          </cell>
          <cell r="EM533">
            <v>0</v>
          </cell>
        </row>
        <row r="644"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571500</v>
          </cell>
          <cell r="V644">
            <v>0</v>
          </cell>
          <cell r="W644">
            <v>0</v>
          </cell>
          <cell r="AM644">
            <v>0</v>
          </cell>
          <cell r="AN644">
            <v>0</v>
          </cell>
          <cell r="AO644">
            <v>0</v>
          </cell>
          <cell r="BE644">
            <v>0</v>
          </cell>
          <cell r="BF644">
            <v>0</v>
          </cell>
          <cell r="BG644">
            <v>0</v>
          </cell>
          <cell r="CC644">
            <v>0</v>
          </cell>
          <cell r="CD644">
            <v>0</v>
          </cell>
          <cell r="CE644">
            <v>0</v>
          </cell>
          <cell r="CF644">
            <v>0</v>
          </cell>
          <cell r="CG644">
            <v>0</v>
          </cell>
          <cell r="CH644">
            <v>0</v>
          </cell>
          <cell r="CI644">
            <v>0</v>
          </cell>
          <cell r="CJ644">
            <v>0</v>
          </cell>
          <cell r="CK644">
            <v>0</v>
          </cell>
          <cell r="CL644">
            <v>0</v>
          </cell>
          <cell r="CM644">
            <v>0</v>
          </cell>
          <cell r="CN644">
            <v>0</v>
          </cell>
          <cell r="CO644">
            <v>0</v>
          </cell>
          <cell r="CP644">
            <v>0</v>
          </cell>
          <cell r="CQ644">
            <v>0</v>
          </cell>
          <cell r="CR644">
            <v>0</v>
          </cell>
          <cell r="CS644">
            <v>0</v>
          </cell>
          <cell r="CT644">
            <v>0</v>
          </cell>
          <cell r="CU644">
            <v>0</v>
          </cell>
          <cell r="CV644">
            <v>0</v>
          </cell>
          <cell r="CW644">
            <v>0</v>
          </cell>
          <cell r="EB644">
            <v>0</v>
          </cell>
          <cell r="EC644">
            <v>0</v>
          </cell>
          <cell r="ED644">
            <v>0</v>
          </cell>
          <cell r="EE644">
            <v>0</v>
          </cell>
          <cell r="EF644">
            <v>0</v>
          </cell>
          <cell r="EG644">
            <v>0</v>
          </cell>
          <cell r="EK644">
            <v>0</v>
          </cell>
          <cell r="EL644">
            <v>0</v>
          </cell>
          <cell r="EM644">
            <v>0</v>
          </cell>
        </row>
        <row r="861"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37635848</v>
          </cell>
          <cell r="W861">
            <v>0</v>
          </cell>
          <cell r="AM861">
            <v>0</v>
          </cell>
          <cell r="AN861">
            <v>0</v>
          </cell>
          <cell r="AO861">
            <v>0</v>
          </cell>
          <cell r="BE861">
            <v>0</v>
          </cell>
          <cell r="BF861">
            <v>49999999</v>
          </cell>
          <cell r="BG861">
            <v>0</v>
          </cell>
          <cell r="CC861">
            <v>0</v>
          </cell>
          <cell r="CD861">
            <v>49999999</v>
          </cell>
          <cell r="CE861">
            <v>0</v>
          </cell>
          <cell r="CF861">
            <v>0</v>
          </cell>
          <cell r="CG861">
            <v>0</v>
          </cell>
          <cell r="CH861">
            <v>0</v>
          </cell>
          <cell r="CI861">
            <v>0</v>
          </cell>
          <cell r="CJ861">
            <v>0</v>
          </cell>
          <cell r="CK861">
            <v>0</v>
          </cell>
          <cell r="CL861">
            <v>0</v>
          </cell>
          <cell r="CM861">
            <v>49999999</v>
          </cell>
          <cell r="CN861">
            <v>0</v>
          </cell>
          <cell r="CO861">
            <v>0</v>
          </cell>
          <cell r="CP861">
            <v>47520000</v>
          </cell>
          <cell r="CQ861">
            <v>0</v>
          </cell>
          <cell r="CR861">
            <v>0</v>
          </cell>
          <cell r="CS861">
            <v>3600000</v>
          </cell>
          <cell r="CT861">
            <v>0</v>
          </cell>
          <cell r="CU861">
            <v>0</v>
          </cell>
          <cell r="CV861">
            <v>0</v>
          </cell>
          <cell r="CW861">
            <v>0</v>
          </cell>
          <cell r="EB861">
            <v>0</v>
          </cell>
          <cell r="EC861">
            <v>0</v>
          </cell>
          <cell r="ED861">
            <v>0</v>
          </cell>
          <cell r="EE861">
            <v>0</v>
          </cell>
          <cell r="EF861">
            <v>0</v>
          </cell>
          <cell r="EG861">
            <v>0</v>
          </cell>
          <cell r="EK861">
            <v>0</v>
          </cell>
          <cell r="EL861">
            <v>0</v>
          </cell>
          <cell r="EM861">
            <v>0</v>
          </cell>
        </row>
        <row r="903"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AM903">
            <v>0</v>
          </cell>
          <cell r="AN903">
            <v>0</v>
          </cell>
          <cell r="AO903">
            <v>0</v>
          </cell>
          <cell r="BE903">
            <v>0</v>
          </cell>
          <cell r="BF903">
            <v>0</v>
          </cell>
          <cell r="BG903">
            <v>0</v>
          </cell>
          <cell r="CC903">
            <v>0</v>
          </cell>
          <cell r="CD903">
            <v>0</v>
          </cell>
          <cell r="CE903">
            <v>0</v>
          </cell>
          <cell r="CF903">
            <v>0</v>
          </cell>
          <cell r="CG903">
            <v>0</v>
          </cell>
          <cell r="CH903">
            <v>0</v>
          </cell>
          <cell r="CI903">
            <v>0</v>
          </cell>
          <cell r="CJ903">
            <v>0</v>
          </cell>
          <cell r="CK903">
            <v>0</v>
          </cell>
          <cell r="CL903">
            <v>0</v>
          </cell>
          <cell r="CM903">
            <v>0</v>
          </cell>
          <cell r="CN903">
            <v>0</v>
          </cell>
          <cell r="CO903">
            <v>0</v>
          </cell>
          <cell r="CP903">
            <v>0</v>
          </cell>
          <cell r="CQ903">
            <v>0</v>
          </cell>
          <cell r="CR903">
            <v>0</v>
          </cell>
          <cell r="CS903">
            <v>0</v>
          </cell>
          <cell r="CT903">
            <v>0</v>
          </cell>
          <cell r="CU903">
            <v>0</v>
          </cell>
          <cell r="CV903">
            <v>0</v>
          </cell>
          <cell r="CW903">
            <v>0</v>
          </cell>
          <cell r="EB903">
            <v>0</v>
          </cell>
          <cell r="EC903">
            <v>0</v>
          </cell>
          <cell r="ED903">
            <v>0</v>
          </cell>
          <cell r="EE903">
            <v>0</v>
          </cell>
          <cell r="EF903">
            <v>0</v>
          </cell>
          <cell r="EG903">
            <v>0</v>
          </cell>
          <cell r="EK903">
            <v>0</v>
          </cell>
          <cell r="EL903">
            <v>0</v>
          </cell>
          <cell r="EM903">
            <v>0</v>
          </cell>
        </row>
        <row r="937"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AM937">
            <v>0</v>
          </cell>
          <cell r="AN937">
            <v>0</v>
          </cell>
          <cell r="AO937">
            <v>0</v>
          </cell>
          <cell r="BE937">
            <v>0</v>
          </cell>
          <cell r="BF937">
            <v>0</v>
          </cell>
          <cell r="BG937">
            <v>0</v>
          </cell>
          <cell r="CC937">
            <v>0</v>
          </cell>
          <cell r="CD937">
            <v>0</v>
          </cell>
          <cell r="CE937">
            <v>0</v>
          </cell>
          <cell r="CF937">
            <v>0</v>
          </cell>
          <cell r="CG937">
            <v>0</v>
          </cell>
          <cell r="CH937">
            <v>0</v>
          </cell>
          <cell r="CI937">
            <v>0</v>
          </cell>
          <cell r="CJ937">
            <v>0</v>
          </cell>
          <cell r="CK937">
            <v>0</v>
          </cell>
          <cell r="CL937">
            <v>0</v>
          </cell>
          <cell r="CM937">
            <v>0</v>
          </cell>
          <cell r="CN937">
            <v>0</v>
          </cell>
          <cell r="CO937">
            <v>0</v>
          </cell>
          <cell r="CP937">
            <v>0</v>
          </cell>
          <cell r="CQ937">
            <v>0</v>
          </cell>
          <cell r="CR937">
            <v>0</v>
          </cell>
          <cell r="CS937">
            <v>0</v>
          </cell>
          <cell r="CT937">
            <v>0</v>
          </cell>
          <cell r="CU937">
            <v>0</v>
          </cell>
          <cell r="CV937">
            <v>3000000</v>
          </cell>
          <cell r="CW937">
            <v>0</v>
          </cell>
          <cell r="EB937">
            <v>0</v>
          </cell>
          <cell r="EC937">
            <v>0</v>
          </cell>
          <cell r="ED937">
            <v>0</v>
          </cell>
          <cell r="EE937">
            <v>0</v>
          </cell>
          <cell r="EF937">
            <v>0</v>
          </cell>
          <cell r="EG937">
            <v>0</v>
          </cell>
          <cell r="EK937">
            <v>0</v>
          </cell>
          <cell r="EL937">
            <v>0</v>
          </cell>
          <cell r="EM937">
            <v>0</v>
          </cell>
        </row>
        <row r="976"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39899239.479999997</v>
          </cell>
          <cell r="W976">
            <v>0</v>
          </cell>
          <cell r="AM976">
            <v>0</v>
          </cell>
          <cell r="AN976">
            <v>0</v>
          </cell>
          <cell r="AO976">
            <v>0</v>
          </cell>
          <cell r="BE976">
            <v>0</v>
          </cell>
          <cell r="BF976">
            <v>0</v>
          </cell>
          <cell r="BG976">
            <v>0</v>
          </cell>
          <cell r="CC976">
            <v>0</v>
          </cell>
          <cell r="CD976">
            <v>0</v>
          </cell>
          <cell r="CE976">
            <v>0</v>
          </cell>
          <cell r="CF976">
            <v>0</v>
          </cell>
          <cell r="CG976">
            <v>0</v>
          </cell>
          <cell r="CH976">
            <v>0</v>
          </cell>
          <cell r="CI976">
            <v>0</v>
          </cell>
          <cell r="CJ976">
            <v>0</v>
          </cell>
          <cell r="CK976">
            <v>0</v>
          </cell>
          <cell r="CL976">
            <v>0</v>
          </cell>
          <cell r="CM976">
            <v>0</v>
          </cell>
          <cell r="CN976">
            <v>0</v>
          </cell>
          <cell r="CO976">
            <v>0</v>
          </cell>
          <cell r="CP976">
            <v>5000000</v>
          </cell>
          <cell r="CQ976">
            <v>0</v>
          </cell>
          <cell r="CR976">
            <v>0</v>
          </cell>
          <cell r="CS976">
            <v>60034632</v>
          </cell>
          <cell r="CT976">
            <v>0</v>
          </cell>
          <cell r="CU976">
            <v>0</v>
          </cell>
          <cell r="CV976">
            <v>0</v>
          </cell>
          <cell r="CW976">
            <v>0</v>
          </cell>
          <cell r="EB976">
            <v>0</v>
          </cell>
          <cell r="EC976">
            <v>0</v>
          </cell>
          <cell r="ED976">
            <v>0</v>
          </cell>
          <cell r="EE976">
            <v>0</v>
          </cell>
          <cell r="EF976">
            <v>0</v>
          </cell>
          <cell r="EG976">
            <v>0</v>
          </cell>
          <cell r="EK976">
            <v>0</v>
          </cell>
          <cell r="EL976">
            <v>0</v>
          </cell>
          <cell r="EM976">
            <v>0</v>
          </cell>
        </row>
        <row r="1018"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>
            <v>0</v>
          </cell>
          <cell r="AM1018">
            <v>0</v>
          </cell>
          <cell r="AN1018">
            <v>0</v>
          </cell>
          <cell r="AO1018">
            <v>0</v>
          </cell>
          <cell r="BE1018">
            <v>0</v>
          </cell>
          <cell r="BF1018">
            <v>0</v>
          </cell>
          <cell r="BG1018">
            <v>0</v>
          </cell>
          <cell r="CC1018">
            <v>0</v>
          </cell>
          <cell r="CD1018">
            <v>0</v>
          </cell>
          <cell r="CE1018">
            <v>0</v>
          </cell>
          <cell r="CF1018">
            <v>0</v>
          </cell>
          <cell r="CG1018">
            <v>0</v>
          </cell>
          <cell r="CH1018">
            <v>0</v>
          </cell>
          <cell r="CI1018">
            <v>0</v>
          </cell>
          <cell r="CJ1018">
            <v>0</v>
          </cell>
          <cell r="CK1018">
            <v>0</v>
          </cell>
          <cell r="CL1018">
            <v>0</v>
          </cell>
          <cell r="CM1018">
            <v>0</v>
          </cell>
          <cell r="CN1018">
            <v>0</v>
          </cell>
          <cell r="CO1018">
            <v>0</v>
          </cell>
          <cell r="CP1018">
            <v>0</v>
          </cell>
          <cell r="CQ1018">
            <v>0</v>
          </cell>
          <cell r="CR1018">
            <v>0</v>
          </cell>
          <cell r="CS1018">
            <v>0</v>
          </cell>
          <cell r="CT1018">
            <v>0</v>
          </cell>
          <cell r="CU1018">
            <v>0</v>
          </cell>
          <cell r="CV1018">
            <v>0</v>
          </cell>
          <cell r="CW1018">
            <v>0</v>
          </cell>
          <cell r="EB1018">
            <v>0</v>
          </cell>
          <cell r="EC1018">
            <v>0</v>
          </cell>
          <cell r="ED1018">
            <v>0</v>
          </cell>
          <cell r="EE1018">
            <v>0</v>
          </cell>
          <cell r="EF1018">
            <v>0</v>
          </cell>
          <cell r="EG1018">
            <v>0</v>
          </cell>
          <cell r="EK1018">
            <v>0</v>
          </cell>
          <cell r="EL1018">
            <v>0</v>
          </cell>
          <cell r="EM1018">
            <v>0</v>
          </cell>
        </row>
        <row r="1057">
          <cell r="O1057">
            <v>0</v>
          </cell>
          <cell r="P1057">
            <v>0</v>
          </cell>
          <cell r="Q1057">
            <v>0</v>
          </cell>
          <cell r="R1057">
            <v>0</v>
          </cell>
          <cell r="S1057">
            <v>0</v>
          </cell>
          <cell r="T1057">
            <v>0</v>
          </cell>
          <cell r="U1057">
            <v>25830000</v>
          </cell>
          <cell r="V1057">
            <v>0</v>
          </cell>
          <cell r="W1057">
            <v>0</v>
          </cell>
          <cell r="AM1057">
            <v>0</v>
          </cell>
          <cell r="AN1057">
            <v>0</v>
          </cell>
          <cell r="AO1057">
            <v>0</v>
          </cell>
          <cell r="BE1057">
            <v>0</v>
          </cell>
          <cell r="BF1057">
            <v>0</v>
          </cell>
          <cell r="BG1057">
            <v>0</v>
          </cell>
          <cell r="CC1057">
            <v>0</v>
          </cell>
          <cell r="CD1057">
            <v>0</v>
          </cell>
          <cell r="CE1057">
            <v>0</v>
          </cell>
          <cell r="CF1057">
            <v>0</v>
          </cell>
          <cell r="CG1057">
            <v>0</v>
          </cell>
          <cell r="CH1057">
            <v>0</v>
          </cell>
          <cell r="CI1057">
            <v>0</v>
          </cell>
          <cell r="CJ1057">
            <v>0</v>
          </cell>
          <cell r="CK1057">
            <v>0</v>
          </cell>
          <cell r="CL1057">
            <v>0</v>
          </cell>
          <cell r="CM1057">
            <v>0</v>
          </cell>
          <cell r="CN1057">
            <v>0</v>
          </cell>
          <cell r="CO1057">
            <v>0</v>
          </cell>
          <cell r="CP1057">
            <v>0</v>
          </cell>
          <cell r="CQ1057">
            <v>0</v>
          </cell>
          <cell r="CR1057">
            <v>0</v>
          </cell>
          <cell r="CS1057">
            <v>0</v>
          </cell>
          <cell r="CT1057">
            <v>0</v>
          </cell>
          <cell r="CU1057">
            <v>0</v>
          </cell>
          <cell r="CV1057">
            <v>0</v>
          </cell>
          <cell r="CW1057">
            <v>0</v>
          </cell>
          <cell r="EB1057">
            <v>0</v>
          </cell>
          <cell r="EC1057">
            <v>0</v>
          </cell>
          <cell r="ED1057">
            <v>0</v>
          </cell>
          <cell r="EE1057">
            <v>0</v>
          </cell>
          <cell r="EF1057">
            <v>0</v>
          </cell>
          <cell r="EG1057">
            <v>0</v>
          </cell>
          <cell r="EK1057">
            <v>0</v>
          </cell>
          <cell r="EL1057">
            <v>0</v>
          </cell>
          <cell r="EM1057">
            <v>0</v>
          </cell>
        </row>
        <row r="1089">
          <cell r="O1089">
            <v>0</v>
          </cell>
          <cell r="P1089">
            <v>0</v>
          </cell>
          <cell r="Q1089">
            <v>0</v>
          </cell>
          <cell r="R1089">
            <v>0</v>
          </cell>
          <cell r="S1089">
            <v>0</v>
          </cell>
          <cell r="T1089">
            <v>0</v>
          </cell>
          <cell r="U1089">
            <v>2540000</v>
          </cell>
          <cell r="V1089">
            <v>0</v>
          </cell>
          <cell r="W1089">
            <v>0</v>
          </cell>
          <cell r="AM1089">
            <v>0</v>
          </cell>
          <cell r="AN1089">
            <v>0</v>
          </cell>
          <cell r="AO1089">
            <v>0</v>
          </cell>
          <cell r="BE1089">
            <v>0</v>
          </cell>
          <cell r="BF1089">
            <v>0</v>
          </cell>
          <cell r="BG1089">
            <v>0</v>
          </cell>
          <cell r="CC1089">
            <v>0</v>
          </cell>
          <cell r="CD1089">
            <v>0</v>
          </cell>
          <cell r="CE1089">
            <v>0</v>
          </cell>
          <cell r="CF1089">
            <v>0</v>
          </cell>
          <cell r="CG1089">
            <v>0</v>
          </cell>
          <cell r="CH1089">
            <v>0</v>
          </cell>
          <cell r="CI1089">
            <v>0</v>
          </cell>
          <cell r="CJ1089">
            <v>0</v>
          </cell>
          <cell r="CK1089">
            <v>0</v>
          </cell>
          <cell r="CL1089">
            <v>0</v>
          </cell>
          <cell r="CM1089">
            <v>0</v>
          </cell>
          <cell r="CN1089">
            <v>0</v>
          </cell>
          <cell r="CO1089">
            <v>0</v>
          </cell>
          <cell r="CP1089">
            <v>0</v>
          </cell>
          <cell r="CQ1089">
            <v>0</v>
          </cell>
          <cell r="CR1089">
            <v>0</v>
          </cell>
          <cell r="CS1089">
            <v>0</v>
          </cell>
          <cell r="CT1089">
            <v>0</v>
          </cell>
          <cell r="CU1089">
            <v>0</v>
          </cell>
          <cell r="CV1089">
            <v>0</v>
          </cell>
          <cell r="CW1089">
            <v>0</v>
          </cell>
          <cell r="EB1089">
            <v>0</v>
          </cell>
          <cell r="EC1089">
            <v>0</v>
          </cell>
          <cell r="ED1089">
            <v>0</v>
          </cell>
          <cell r="EE1089">
            <v>0</v>
          </cell>
          <cell r="EF1089">
            <v>0</v>
          </cell>
          <cell r="EG1089">
            <v>0</v>
          </cell>
          <cell r="EK1089">
            <v>0</v>
          </cell>
          <cell r="EL1089">
            <v>0</v>
          </cell>
          <cell r="EM1089">
            <v>0</v>
          </cell>
        </row>
        <row r="1128">
          <cell r="O1128">
            <v>25142504</v>
          </cell>
          <cell r="P1128">
            <v>3780000</v>
          </cell>
          <cell r="Q1128">
            <v>0</v>
          </cell>
          <cell r="R1128">
            <v>3268582</v>
          </cell>
          <cell r="S1128">
            <v>0</v>
          </cell>
          <cell r="T1128">
            <v>0</v>
          </cell>
          <cell r="U1128">
            <v>24759560</v>
          </cell>
          <cell r="V1128">
            <v>0</v>
          </cell>
          <cell r="W1128">
            <v>0</v>
          </cell>
          <cell r="AM1128">
            <v>0</v>
          </cell>
          <cell r="AN1128">
            <v>0</v>
          </cell>
          <cell r="AO1128">
            <v>0</v>
          </cell>
          <cell r="BE1128">
            <v>0</v>
          </cell>
          <cell r="BF1128">
            <v>0</v>
          </cell>
          <cell r="BG1128">
            <v>0</v>
          </cell>
          <cell r="CC1128">
            <v>0</v>
          </cell>
          <cell r="CD1128">
            <v>0</v>
          </cell>
          <cell r="CE1128">
            <v>0</v>
          </cell>
          <cell r="CF1128">
            <v>0</v>
          </cell>
          <cell r="CG1128">
            <v>0</v>
          </cell>
          <cell r="CH1128">
            <v>0</v>
          </cell>
          <cell r="CI1128">
            <v>0</v>
          </cell>
          <cell r="CJ1128">
            <v>0</v>
          </cell>
          <cell r="CK1128">
            <v>0</v>
          </cell>
          <cell r="CL1128">
            <v>0</v>
          </cell>
          <cell r="CM1128">
            <v>0</v>
          </cell>
          <cell r="CN1128">
            <v>0</v>
          </cell>
          <cell r="CO1128">
            <v>635000</v>
          </cell>
          <cell r="CP1128">
            <v>0</v>
          </cell>
          <cell r="CQ1128">
            <v>0</v>
          </cell>
          <cell r="CR1128">
            <v>0</v>
          </cell>
          <cell r="CS1128">
            <v>0</v>
          </cell>
          <cell r="CT1128">
            <v>0</v>
          </cell>
          <cell r="CU1128">
            <v>0</v>
          </cell>
          <cell r="CV1128">
            <v>0</v>
          </cell>
          <cell r="CW1128">
            <v>0</v>
          </cell>
          <cell r="EB1128">
            <v>0</v>
          </cell>
          <cell r="EC1128">
            <v>0</v>
          </cell>
          <cell r="ED1128">
            <v>0</v>
          </cell>
          <cell r="EE1128">
            <v>0</v>
          </cell>
          <cell r="EF1128">
            <v>0</v>
          </cell>
          <cell r="EG1128">
            <v>0</v>
          </cell>
          <cell r="EK1128">
            <v>0</v>
          </cell>
          <cell r="EL1128">
            <v>0</v>
          </cell>
          <cell r="EM1128">
            <v>0</v>
          </cell>
        </row>
        <row r="1186">
          <cell r="O1186">
            <v>29361420</v>
          </cell>
          <cell r="P1186">
            <v>0</v>
          </cell>
          <cell r="Q1186">
            <v>0</v>
          </cell>
          <cell r="R1186">
            <v>3633385</v>
          </cell>
          <cell r="S1186">
            <v>0</v>
          </cell>
          <cell r="T1186">
            <v>0</v>
          </cell>
          <cell r="U1186">
            <v>10300000</v>
          </cell>
          <cell r="V1186">
            <v>0</v>
          </cell>
          <cell r="W1186">
            <v>0</v>
          </cell>
          <cell r="AM1186">
            <v>0</v>
          </cell>
          <cell r="AN1186">
            <v>0</v>
          </cell>
          <cell r="AO1186">
            <v>0</v>
          </cell>
          <cell r="BE1186">
            <v>0</v>
          </cell>
          <cell r="BF1186">
            <v>0</v>
          </cell>
          <cell r="BG1186">
            <v>0</v>
          </cell>
          <cell r="CC1186">
            <v>0</v>
          </cell>
          <cell r="CD1186">
            <v>0</v>
          </cell>
          <cell r="CE1186">
            <v>0</v>
          </cell>
          <cell r="CF1186">
            <v>0</v>
          </cell>
          <cell r="CG1186">
            <v>0</v>
          </cell>
          <cell r="CH1186">
            <v>0</v>
          </cell>
          <cell r="CI1186">
            <v>0</v>
          </cell>
          <cell r="CJ1186">
            <v>0</v>
          </cell>
          <cell r="CK1186">
            <v>0</v>
          </cell>
          <cell r="CL1186">
            <v>0</v>
          </cell>
          <cell r="CM1186">
            <v>0</v>
          </cell>
          <cell r="CN1186">
            <v>0</v>
          </cell>
          <cell r="CO1186">
            <v>0</v>
          </cell>
          <cell r="CP1186">
            <v>0</v>
          </cell>
          <cell r="CQ1186">
            <v>0</v>
          </cell>
          <cell r="CR1186">
            <v>0</v>
          </cell>
          <cell r="CS1186">
            <v>0</v>
          </cell>
          <cell r="CT1186">
            <v>0</v>
          </cell>
          <cell r="CU1186">
            <v>0</v>
          </cell>
          <cell r="CV1186">
            <v>0</v>
          </cell>
          <cell r="CW1186">
            <v>0</v>
          </cell>
          <cell r="EB1186">
            <v>0</v>
          </cell>
          <cell r="EC1186">
            <v>0</v>
          </cell>
          <cell r="ED1186">
            <v>0</v>
          </cell>
          <cell r="EE1186">
            <v>0</v>
          </cell>
          <cell r="EF1186">
            <v>0</v>
          </cell>
          <cell r="EG1186">
            <v>0</v>
          </cell>
          <cell r="EK1186">
            <v>0</v>
          </cell>
          <cell r="EL1186">
            <v>0</v>
          </cell>
          <cell r="EM1186">
            <v>0</v>
          </cell>
        </row>
        <row r="1241">
          <cell r="O1241">
            <v>0</v>
          </cell>
          <cell r="P1241">
            <v>0</v>
          </cell>
          <cell r="Q1241">
            <v>0</v>
          </cell>
          <cell r="R1241">
            <v>0</v>
          </cell>
          <cell r="S1241">
            <v>0</v>
          </cell>
          <cell r="T1241">
            <v>0</v>
          </cell>
          <cell r="U1241">
            <v>825500</v>
          </cell>
          <cell r="V1241">
            <v>0</v>
          </cell>
          <cell r="W1241">
            <v>0</v>
          </cell>
          <cell r="AM1241">
            <v>0</v>
          </cell>
          <cell r="AN1241">
            <v>0</v>
          </cell>
          <cell r="AO1241">
            <v>0</v>
          </cell>
          <cell r="BE1241">
            <v>0</v>
          </cell>
          <cell r="BF1241">
            <v>0</v>
          </cell>
          <cell r="BG1241">
            <v>0</v>
          </cell>
          <cell r="CC1241">
            <v>0</v>
          </cell>
          <cell r="CD1241">
            <v>0</v>
          </cell>
          <cell r="CE1241">
            <v>0</v>
          </cell>
          <cell r="CF1241">
            <v>0</v>
          </cell>
          <cell r="CG1241">
            <v>0</v>
          </cell>
          <cell r="CH1241">
            <v>0</v>
          </cell>
          <cell r="CI1241">
            <v>0</v>
          </cell>
          <cell r="CJ1241">
            <v>0</v>
          </cell>
          <cell r="CK1241">
            <v>0</v>
          </cell>
          <cell r="CL1241">
            <v>0</v>
          </cell>
          <cell r="CM1241">
            <v>0</v>
          </cell>
          <cell r="CN1241">
            <v>0</v>
          </cell>
          <cell r="CO1241">
            <v>0</v>
          </cell>
          <cell r="CP1241">
            <v>0</v>
          </cell>
          <cell r="CQ1241">
            <v>0</v>
          </cell>
          <cell r="CR1241">
            <v>0</v>
          </cell>
          <cell r="CS1241">
            <v>0</v>
          </cell>
          <cell r="CT1241">
            <v>0</v>
          </cell>
          <cell r="CU1241">
            <v>0</v>
          </cell>
          <cell r="CV1241">
            <v>0</v>
          </cell>
          <cell r="CW1241">
            <v>0</v>
          </cell>
          <cell r="EB1241">
            <v>0</v>
          </cell>
          <cell r="EC1241">
            <v>0</v>
          </cell>
          <cell r="ED1241">
            <v>0</v>
          </cell>
          <cell r="EE1241">
            <v>0</v>
          </cell>
          <cell r="EF1241">
            <v>0</v>
          </cell>
          <cell r="EG1241">
            <v>0</v>
          </cell>
          <cell r="EK1241">
            <v>0</v>
          </cell>
          <cell r="EL1241">
            <v>0</v>
          </cell>
          <cell r="EM1241">
            <v>0</v>
          </cell>
        </row>
        <row r="1280">
          <cell r="O1280">
            <v>0</v>
          </cell>
          <cell r="P1280">
            <v>0</v>
          </cell>
          <cell r="Q1280">
            <v>0</v>
          </cell>
          <cell r="R1280">
            <v>0</v>
          </cell>
          <cell r="S1280">
            <v>0</v>
          </cell>
          <cell r="T1280">
            <v>0</v>
          </cell>
          <cell r="U1280">
            <v>1016000</v>
          </cell>
          <cell r="V1280">
            <v>0</v>
          </cell>
          <cell r="W1280">
            <v>0</v>
          </cell>
          <cell r="AM1280">
            <v>0</v>
          </cell>
          <cell r="AN1280">
            <v>0</v>
          </cell>
          <cell r="AO1280">
            <v>0</v>
          </cell>
          <cell r="BE1280">
            <v>0</v>
          </cell>
          <cell r="BF1280">
            <v>0</v>
          </cell>
          <cell r="BG1280">
            <v>0</v>
          </cell>
          <cell r="CC1280">
            <v>0</v>
          </cell>
          <cell r="CD1280">
            <v>0</v>
          </cell>
          <cell r="CE1280">
            <v>0</v>
          </cell>
          <cell r="CF1280">
            <v>0</v>
          </cell>
          <cell r="CG1280">
            <v>0</v>
          </cell>
          <cell r="CH1280">
            <v>0</v>
          </cell>
          <cell r="CI1280">
            <v>0</v>
          </cell>
          <cell r="CJ1280">
            <v>0</v>
          </cell>
          <cell r="CK1280">
            <v>0</v>
          </cell>
          <cell r="CL1280">
            <v>0</v>
          </cell>
          <cell r="CM1280">
            <v>0</v>
          </cell>
          <cell r="CN1280">
            <v>0</v>
          </cell>
          <cell r="CO1280">
            <v>0</v>
          </cell>
          <cell r="CP1280">
            <v>0</v>
          </cell>
          <cell r="CQ1280">
            <v>0</v>
          </cell>
          <cell r="CR1280">
            <v>0</v>
          </cell>
          <cell r="CS1280">
            <v>0</v>
          </cell>
          <cell r="CT1280">
            <v>0</v>
          </cell>
          <cell r="CU1280">
            <v>0</v>
          </cell>
          <cell r="CV1280">
            <v>0</v>
          </cell>
          <cell r="CW1280">
            <v>0</v>
          </cell>
          <cell r="EB1280">
            <v>0</v>
          </cell>
          <cell r="EC1280">
            <v>0</v>
          </cell>
          <cell r="ED1280">
            <v>0</v>
          </cell>
          <cell r="EE1280">
            <v>0</v>
          </cell>
          <cell r="EF1280">
            <v>0</v>
          </cell>
          <cell r="EG1280">
            <v>0</v>
          </cell>
          <cell r="EK1280">
            <v>0</v>
          </cell>
          <cell r="EL1280">
            <v>0</v>
          </cell>
          <cell r="EM1280">
            <v>0</v>
          </cell>
        </row>
        <row r="1319">
          <cell r="O1319">
            <v>0</v>
          </cell>
          <cell r="P1319">
            <v>0</v>
          </cell>
          <cell r="Q1319">
            <v>0</v>
          </cell>
          <cell r="R1319">
            <v>0</v>
          </cell>
          <cell r="S1319">
            <v>0</v>
          </cell>
          <cell r="T1319">
            <v>0</v>
          </cell>
          <cell r="U1319">
            <v>0</v>
          </cell>
          <cell r="V1319">
            <v>0</v>
          </cell>
          <cell r="W1319">
            <v>0</v>
          </cell>
          <cell r="AM1319">
            <v>0</v>
          </cell>
          <cell r="AN1319">
            <v>0</v>
          </cell>
          <cell r="AO1319">
            <v>0</v>
          </cell>
          <cell r="BE1319">
            <v>0</v>
          </cell>
          <cell r="BF1319">
            <v>0</v>
          </cell>
          <cell r="BG1319">
            <v>0</v>
          </cell>
          <cell r="CC1319">
            <v>0</v>
          </cell>
          <cell r="CD1319">
            <v>0</v>
          </cell>
          <cell r="CE1319">
            <v>0</v>
          </cell>
          <cell r="CF1319">
            <v>0</v>
          </cell>
          <cell r="CG1319">
            <v>0</v>
          </cell>
          <cell r="CH1319">
            <v>0</v>
          </cell>
          <cell r="CI1319">
            <v>0</v>
          </cell>
          <cell r="CJ1319">
            <v>0</v>
          </cell>
          <cell r="CK1319">
            <v>0</v>
          </cell>
          <cell r="CL1319">
            <v>0</v>
          </cell>
          <cell r="CM1319">
            <v>0</v>
          </cell>
          <cell r="CN1319">
            <v>0</v>
          </cell>
          <cell r="CO1319">
            <v>0</v>
          </cell>
          <cell r="CP1319">
            <v>0</v>
          </cell>
          <cell r="CQ1319">
            <v>0</v>
          </cell>
          <cell r="CR1319">
            <v>0</v>
          </cell>
          <cell r="CS1319">
            <v>0</v>
          </cell>
          <cell r="CT1319">
            <v>0</v>
          </cell>
          <cell r="CU1319">
            <v>0</v>
          </cell>
          <cell r="CV1319">
            <v>0</v>
          </cell>
          <cell r="CW1319">
            <v>0</v>
          </cell>
          <cell r="EB1319">
            <v>0</v>
          </cell>
          <cell r="EC1319">
            <v>0</v>
          </cell>
          <cell r="ED1319">
            <v>0</v>
          </cell>
          <cell r="EE1319">
            <v>0</v>
          </cell>
          <cell r="EF1319">
            <v>0</v>
          </cell>
          <cell r="EG1319">
            <v>0</v>
          </cell>
          <cell r="EK1319">
            <v>0</v>
          </cell>
          <cell r="EL1319">
            <v>0</v>
          </cell>
          <cell r="EM1319">
            <v>0</v>
          </cell>
        </row>
        <row r="1377">
          <cell r="O1377">
            <v>0</v>
          </cell>
          <cell r="P1377">
            <v>0</v>
          </cell>
          <cell r="Q1377">
            <v>0</v>
          </cell>
          <cell r="R1377">
            <v>0</v>
          </cell>
          <cell r="S1377">
            <v>42120</v>
          </cell>
          <cell r="T1377">
            <v>0</v>
          </cell>
          <cell r="U1377">
            <v>0</v>
          </cell>
          <cell r="V1377">
            <v>6985000</v>
          </cell>
          <cell r="W1377">
            <v>0</v>
          </cell>
          <cell r="AM1377">
            <v>0</v>
          </cell>
          <cell r="AN1377">
            <v>0</v>
          </cell>
          <cell r="AO1377">
            <v>0</v>
          </cell>
          <cell r="BE1377">
            <v>0</v>
          </cell>
          <cell r="BF1377">
            <v>0</v>
          </cell>
          <cell r="BG1377">
            <v>0</v>
          </cell>
          <cell r="CC1377">
            <v>0</v>
          </cell>
          <cell r="CD1377">
            <v>0</v>
          </cell>
          <cell r="CE1377">
            <v>0</v>
          </cell>
          <cell r="CF1377">
            <v>0</v>
          </cell>
          <cell r="CG1377">
            <v>0</v>
          </cell>
          <cell r="CH1377">
            <v>0</v>
          </cell>
          <cell r="CI1377">
            <v>0</v>
          </cell>
          <cell r="CJ1377">
            <v>0</v>
          </cell>
          <cell r="CK1377">
            <v>0</v>
          </cell>
          <cell r="CL1377">
            <v>0</v>
          </cell>
          <cell r="CM1377">
            <v>0</v>
          </cell>
          <cell r="CN1377">
            <v>0</v>
          </cell>
          <cell r="CO1377">
            <v>0</v>
          </cell>
          <cell r="CP1377">
            <v>0</v>
          </cell>
          <cell r="CQ1377">
            <v>0</v>
          </cell>
          <cell r="CR1377">
            <v>0</v>
          </cell>
          <cell r="CS1377">
            <v>0</v>
          </cell>
          <cell r="CT1377">
            <v>0</v>
          </cell>
          <cell r="CU1377">
            <v>0</v>
          </cell>
          <cell r="CV1377">
            <v>0</v>
          </cell>
          <cell r="CW1377">
            <v>0</v>
          </cell>
          <cell r="EB1377">
            <v>0</v>
          </cell>
          <cell r="EC1377">
            <v>0</v>
          </cell>
          <cell r="ED1377">
            <v>0</v>
          </cell>
          <cell r="EE1377">
            <v>0</v>
          </cell>
          <cell r="EF1377">
            <v>0</v>
          </cell>
          <cell r="EG1377">
            <v>0</v>
          </cell>
          <cell r="EK1377">
            <v>0</v>
          </cell>
          <cell r="EL1377">
            <v>0</v>
          </cell>
          <cell r="EM1377">
            <v>0</v>
          </cell>
        </row>
        <row r="1417">
          <cell r="O1417">
            <v>0</v>
          </cell>
          <cell r="P1417">
            <v>2000000</v>
          </cell>
          <cell r="Q1417">
            <v>0</v>
          </cell>
          <cell r="R1417">
            <v>0</v>
          </cell>
          <cell r="S1417">
            <v>0</v>
          </cell>
          <cell r="T1417">
            <v>0</v>
          </cell>
          <cell r="U1417">
            <v>0</v>
          </cell>
          <cell r="V1417">
            <v>2300000</v>
          </cell>
          <cell r="W1417">
            <v>0</v>
          </cell>
          <cell r="AM1417">
            <v>0</v>
          </cell>
          <cell r="AN1417">
            <v>0</v>
          </cell>
          <cell r="AO1417">
            <v>0</v>
          </cell>
          <cell r="BE1417">
            <v>0</v>
          </cell>
          <cell r="BF1417">
            <v>0</v>
          </cell>
          <cell r="BG1417">
            <v>0</v>
          </cell>
          <cell r="CC1417">
            <v>0</v>
          </cell>
          <cell r="CD1417">
            <v>0</v>
          </cell>
          <cell r="CE1417">
            <v>0</v>
          </cell>
          <cell r="CF1417">
            <v>0</v>
          </cell>
          <cell r="CG1417">
            <v>0</v>
          </cell>
          <cell r="CH1417">
            <v>0</v>
          </cell>
          <cell r="CI1417">
            <v>0</v>
          </cell>
          <cell r="CJ1417">
            <v>0</v>
          </cell>
          <cell r="CK1417">
            <v>0</v>
          </cell>
          <cell r="CL1417">
            <v>0</v>
          </cell>
          <cell r="CM1417">
            <v>0</v>
          </cell>
          <cell r="CN1417">
            <v>0</v>
          </cell>
          <cell r="CO1417">
            <v>0</v>
          </cell>
          <cell r="CP1417">
            <v>0</v>
          </cell>
          <cell r="CQ1417">
            <v>0</v>
          </cell>
          <cell r="CR1417">
            <v>0</v>
          </cell>
          <cell r="CS1417">
            <v>0</v>
          </cell>
          <cell r="CT1417">
            <v>0</v>
          </cell>
          <cell r="CU1417">
            <v>0</v>
          </cell>
          <cell r="CV1417">
            <v>0</v>
          </cell>
          <cell r="CW1417">
            <v>0</v>
          </cell>
          <cell r="EB1417">
            <v>0</v>
          </cell>
          <cell r="EC1417">
            <v>0</v>
          </cell>
          <cell r="ED1417">
            <v>0</v>
          </cell>
          <cell r="EE1417">
            <v>0</v>
          </cell>
          <cell r="EF1417">
            <v>0</v>
          </cell>
          <cell r="EG1417">
            <v>0</v>
          </cell>
          <cell r="EK1417">
            <v>0</v>
          </cell>
          <cell r="EL1417">
            <v>0</v>
          </cell>
          <cell r="EM1417">
            <v>0</v>
          </cell>
        </row>
        <row r="1456">
          <cell r="O1456">
            <v>0</v>
          </cell>
          <cell r="P1456">
            <v>0</v>
          </cell>
          <cell r="Q1456">
            <v>0</v>
          </cell>
          <cell r="R1456">
            <v>0</v>
          </cell>
          <cell r="S1456">
            <v>0</v>
          </cell>
          <cell r="T1456">
            <v>0</v>
          </cell>
          <cell r="U1456">
            <v>0</v>
          </cell>
          <cell r="V1456">
            <v>0</v>
          </cell>
          <cell r="W1456">
            <v>0</v>
          </cell>
          <cell r="AM1456">
            <v>0</v>
          </cell>
          <cell r="AN1456">
            <v>0</v>
          </cell>
          <cell r="AO1456">
            <v>0</v>
          </cell>
          <cell r="BE1456">
            <v>0</v>
          </cell>
          <cell r="BF1456">
            <v>0</v>
          </cell>
          <cell r="BG1456">
            <v>0</v>
          </cell>
          <cell r="CC1456">
            <v>0</v>
          </cell>
          <cell r="CD1456">
            <v>0</v>
          </cell>
          <cell r="CE1456">
            <v>0</v>
          </cell>
          <cell r="CF1456">
            <v>0</v>
          </cell>
          <cell r="CG1456">
            <v>0</v>
          </cell>
          <cell r="CH1456">
            <v>0</v>
          </cell>
          <cell r="CI1456">
            <v>0</v>
          </cell>
          <cell r="CJ1456">
            <v>0</v>
          </cell>
          <cell r="CK1456">
            <v>0</v>
          </cell>
          <cell r="CL1456">
            <v>0</v>
          </cell>
          <cell r="CM1456">
            <v>0</v>
          </cell>
          <cell r="CN1456">
            <v>0</v>
          </cell>
          <cell r="CO1456">
            <v>0</v>
          </cell>
          <cell r="CP1456">
            <v>0</v>
          </cell>
          <cell r="CQ1456">
            <v>0</v>
          </cell>
          <cell r="CR1456">
            <v>0</v>
          </cell>
          <cell r="CS1456">
            <v>0</v>
          </cell>
          <cell r="CT1456">
            <v>0</v>
          </cell>
          <cell r="CU1456">
            <v>0</v>
          </cell>
          <cell r="CV1456">
            <v>0</v>
          </cell>
          <cell r="CW1456">
            <v>0</v>
          </cell>
          <cell r="EB1456">
            <v>0</v>
          </cell>
          <cell r="EC1456">
            <v>0</v>
          </cell>
          <cell r="ED1456">
            <v>0</v>
          </cell>
          <cell r="EE1456">
            <v>0</v>
          </cell>
          <cell r="EF1456">
            <v>0</v>
          </cell>
          <cell r="EG1456">
            <v>0</v>
          </cell>
          <cell r="EK1456">
            <v>0</v>
          </cell>
          <cell r="EL1456">
            <v>0</v>
          </cell>
          <cell r="EM1456">
            <v>0</v>
          </cell>
        </row>
        <row r="1642">
          <cell r="O1642">
            <v>0</v>
          </cell>
          <cell r="P1642">
            <v>0</v>
          </cell>
          <cell r="Q1642">
            <v>0</v>
          </cell>
          <cell r="R1642">
            <v>0</v>
          </cell>
          <cell r="S1642">
            <v>0</v>
          </cell>
          <cell r="T1642">
            <v>0</v>
          </cell>
          <cell r="U1642">
            <v>0</v>
          </cell>
          <cell r="V1642">
            <v>0</v>
          </cell>
          <cell r="W1642">
            <v>0</v>
          </cell>
          <cell r="AM1642">
            <v>0</v>
          </cell>
          <cell r="AN1642">
            <v>0</v>
          </cell>
          <cell r="AO1642">
            <v>0</v>
          </cell>
          <cell r="BE1642">
            <v>0</v>
          </cell>
          <cell r="BF1642">
            <v>3000000</v>
          </cell>
          <cell r="BG1642">
            <v>0</v>
          </cell>
          <cell r="CC1642">
            <v>0</v>
          </cell>
          <cell r="CD1642">
            <v>0</v>
          </cell>
          <cell r="CE1642">
            <v>0</v>
          </cell>
          <cell r="CF1642">
            <v>0</v>
          </cell>
          <cell r="CG1642">
            <v>0</v>
          </cell>
          <cell r="CH1642">
            <v>0</v>
          </cell>
          <cell r="CI1642">
            <v>0</v>
          </cell>
          <cell r="CJ1642">
            <v>0</v>
          </cell>
          <cell r="CK1642">
            <v>0</v>
          </cell>
          <cell r="CL1642">
            <v>0</v>
          </cell>
          <cell r="CM1642">
            <v>0</v>
          </cell>
          <cell r="CN1642">
            <v>0</v>
          </cell>
          <cell r="CO1642">
            <v>0</v>
          </cell>
          <cell r="CP1642">
            <v>0</v>
          </cell>
          <cell r="CQ1642">
            <v>0</v>
          </cell>
          <cell r="CR1642">
            <v>0</v>
          </cell>
          <cell r="CS1642">
            <v>0</v>
          </cell>
          <cell r="CT1642">
            <v>0</v>
          </cell>
          <cell r="CU1642">
            <v>0</v>
          </cell>
          <cell r="CV1642">
            <v>0</v>
          </cell>
          <cell r="CW1642">
            <v>0</v>
          </cell>
          <cell r="EB1642">
            <v>0</v>
          </cell>
          <cell r="EC1642">
            <v>0</v>
          </cell>
          <cell r="ED1642">
            <v>0</v>
          </cell>
          <cell r="EE1642">
            <v>0</v>
          </cell>
          <cell r="EF1642">
            <v>0</v>
          </cell>
          <cell r="EG1642">
            <v>0</v>
          </cell>
          <cell r="EK1642">
            <v>0</v>
          </cell>
          <cell r="EL1642">
            <v>0</v>
          </cell>
          <cell r="EM1642">
            <v>0</v>
          </cell>
        </row>
        <row r="1724">
          <cell r="O1724">
            <v>0</v>
          </cell>
          <cell r="P1724">
            <v>0</v>
          </cell>
          <cell r="Q1724">
            <v>0</v>
          </cell>
          <cell r="R1724">
            <v>0</v>
          </cell>
          <cell r="S1724">
            <v>0</v>
          </cell>
          <cell r="T1724">
            <v>0</v>
          </cell>
          <cell r="U1724">
            <v>0</v>
          </cell>
          <cell r="V1724">
            <v>0</v>
          </cell>
          <cell r="W1724">
            <v>0</v>
          </cell>
          <cell r="AM1724">
            <v>0</v>
          </cell>
          <cell r="AN1724">
            <v>0</v>
          </cell>
          <cell r="AO1724">
            <v>0</v>
          </cell>
          <cell r="BE1724">
            <v>0</v>
          </cell>
          <cell r="BF1724">
            <v>0</v>
          </cell>
          <cell r="BG1724">
            <v>0</v>
          </cell>
          <cell r="CC1724">
            <v>0</v>
          </cell>
          <cell r="CD1724">
            <v>0</v>
          </cell>
          <cell r="CE1724">
            <v>0</v>
          </cell>
          <cell r="CF1724">
            <v>0</v>
          </cell>
          <cell r="CG1724">
            <v>0</v>
          </cell>
          <cell r="CH1724">
            <v>0</v>
          </cell>
          <cell r="CI1724">
            <v>0</v>
          </cell>
          <cell r="CJ1724">
            <v>0</v>
          </cell>
          <cell r="CK1724">
            <v>0</v>
          </cell>
          <cell r="CL1724">
            <v>0</v>
          </cell>
          <cell r="CM1724">
            <v>0</v>
          </cell>
          <cell r="CN1724">
            <v>0</v>
          </cell>
          <cell r="CO1724">
            <v>0</v>
          </cell>
          <cell r="CP1724">
            <v>0</v>
          </cell>
          <cell r="CQ1724">
            <v>0</v>
          </cell>
          <cell r="CR1724">
            <v>0</v>
          </cell>
          <cell r="CS1724">
            <v>0</v>
          </cell>
          <cell r="CT1724">
            <v>0</v>
          </cell>
          <cell r="CU1724">
            <v>0</v>
          </cell>
          <cell r="CV1724">
            <v>0</v>
          </cell>
          <cell r="CW1724">
            <v>0</v>
          </cell>
          <cell r="EB1724">
            <v>0</v>
          </cell>
          <cell r="EC1724">
            <v>0</v>
          </cell>
          <cell r="ED1724">
            <v>0</v>
          </cell>
          <cell r="EE1724">
            <v>0</v>
          </cell>
          <cell r="EF1724">
            <v>0</v>
          </cell>
          <cell r="EG1724">
            <v>0</v>
          </cell>
          <cell r="EK1724">
            <v>0</v>
          </cell>
          <cell r="EL1724">
            <v>0</v>
          </cell>
          <cell r="EM1724">
            <v>0</v>
          </cell>
        </row>
        <row r="1798">
          <cell r="O1798">
            <v>0</v>
          </cell>
          <cell r="P1798">
            <v>0</v>
          </cell>
          <cell r="Q1798">
            <v>0</v>
          </cell>
          <cell r="R1798">
            <v>0</v>
          </cell>
          <cell r="S1798">
            <v>0</v>
          </cell>
          <cell r="T1798">
            <v>0</v>
          </cell>
          <cell r="U1798">
            <v>0</v>
          </cell>
          <cell r="V1798">
            <v>0</v>
          </cell>
          <cell r="W1798">
            <v>0</v>
          </cell>
          <cell r="AM1798">
            <v>0</v>
          </cell>
          <cell r="AN1798">
            <v>0</v>
          </cell>
          <cell r="AO1798">
            <v>0</v>
          </cell>
          <cell r="BE1798">
            <v>0</v>
          </cell>
          <cell r="BF1798">
            <v>0</v>
          </cell>
          <cell r="BG1798">
            <v>0</v>
          </cell>
          <cell r="CC1798">
            <v>0</v>
          </cell>
          <cell r="CD1798">
            <v>0</v>
          </cell>
          <cell r="CE1798">
            <v>0</v>
          </cell>
          <cell r="CF1798">
            <v>0</v>
          </cell>
          <cell r="CG1798">
            <v>0</v>
          </cell>
          <cell r="CH1798">
            <v>0</v>
          </cell>
          <cell r="CI1798">
            <v>0</v>
          </cell>
          <cell r="CJ1798">
            <v>0</v>
          </cell>
          <cell r="CK1798">
            <v>0</v>
          </cell>
          <cell r="CL1798">
            <v>0</v>
          </cell>
          <cell r="CM1798">
            <v>0</v>
          </cell>
          <cell r="CN1798">
            <v>0</v>
          </cell>
          <cell r="CO1798">
            <v>0</v>
          </cell>
          <cell r="CP1798">
            <v>0</v>
          </cell>
          <cell r="CQ1798">
            <v>0</v>
          </cell>
          <cell r="CR1798">
            <v>0</v>
          </cell>
          <cell r="CS1798">
            <v>0</v>
          </cell>
          <cell r="CT1798">
            <v>0</v>
          </cell>
          <cell r="CU1798">
            <v>0</v>
          </cell>
          <cell r="CV1798">
            <v>0</v>
          </cell>
          <cell r="CW1798">
            <v>0</v>
          </cell>
          <cell r="EB1798">
            <v>0</v>
          </cell>
          <cell r="EC1798">
            <v>0</v>
          </cell>
          <cell r="ED1798">
            <v>0</v>
          </cell>
          <cell r="EE1798">
            <v>0</v>
          </cell>
          <cell r="EF1798">
            <v>0</v>
          </cell>
          <cell r="EG1798">
            <v>0</v>
          </cell>
          <cell r="EK1798">
            <v>0</v>
          </cell>
          <cell r="EL1798">
            <v>0</v>
          </cell>
          <cell r="EM1798">
            <v>0</v>
          </cell>
        </row>
        <row r="1828">
          <cell r="O1828">
            <v>0</v>
          </cell>
          <cell r="P1828">
            <v>0</v>
          </cell>
          <cell r="Q1828">
            <v>0</v>
          </cell>
          <cell r="R1828">
            <v>0</v>
          </cell>
          <cell r="S1828">
            <v>0</v>
          </cell>
          <cell r="T1828">
            <v>0</v>
          </cell>
          <cell r="U1828">
            <v>0</v>
          </cell>
          <cell r="V1828">
            <v>0</v>
          </cell>
          <cell r="W1828">
            <v>0</v>
          </cell>
          <cell r="AM1828">
            <v>0</v>
          </cell>
          <cell r="AN1828">
            <v>0</v>
          </cell>
          <cell r="AO1828">
            <v>0</v>
          </cell>
          <cell r="BE1828">
            <v>0</v>
          </cell>
          <cell r="BF1828">
            <v>0</v>
          </cell>
          <cell r="BG1828">
            <v>0</v>
          </cell>
          <cell r="CC1828">
            <v>0</v>
          </cell>
          <cell r="CD1828">
            <v>0</v>
          </cell>
          <cell r="CE1828">
            <v>0</v>
          </cell>
          <cell r="CF1828">
            <v>0</v>
          </cell>
          <cell r="CG1828">
            <v>0</v>
          </cell>
          <cell r="CH1828">
            <v>0</v>
          </cell>
          <cell r="CI1828">
            <v>0</v>
          </cell>
          <cell r="CJ1828">
            <v>0</v>
          </cell>
          <cell r="CK1828">
            <v>0</v>
          </cell>
          <cell r="CL1828">
            <v>0</v>
          </cell>
          <cell r="CM1828">
            <v>0</v>
          </cell>
          <cell r="CN1828">
            <v>0</v>
          </cell>
          <cell r="CO1828">
            <v>0</v>
          </cell>
          <cell r="CP1828">
            <v>0</v>
          </cell>
          <cell r="CQ1828">
            <v>0</v>
          </cell>
          <cell r="CR1828">
            <v>0</v>
          </cell>
          <cell r="CS1828">
            <v>0</v>
          </cell>
          <cell r="CT1828">
            <v>0</v>
          </cell>
          <cell r="CU1828">
            <v>0</v>
          </cell>
          <cell r="CV1828">
            <v>0</v>
          </cell>
          <cell r="CW1828">
            <v>0</v>
          </cell>
          <cell r="EB1828">
            <v>0</v>
          </cell>
          <cell r="EC1828">
            <v>0</v>
          </cell>
          <cell r="ED1828">
            <v>0</v>
          </cell>
          <cell r="EE1828">
            <v>0</v>
          </cell>
          <cell r="EF1828">
            <v>0</v>
          </cell>
          <cell r="EG1828">
            <v>0</v>
          </cell>
          <cell r="EK1828">
            <v>0</v>
          </cell>
          <cell r="EL1828">
            <v>0</v>
          </cell>
          <cell r="EM1828">
            <v>0</v>
          </cell>
        </row>
        <row r="1876">
          <cell r="O1876">
            <v>0</v>
          </cell>
          <cell r="P1876">
            <v>0</v>
          </cell>
          <cell r="Q1876">
            <v>0</v>
          </cell>
          <cell r="R1876">
            <v>0</v>
          </cell>
          <cell r="S1876">
            <v>0</v>
          </cell>
          <cell r="T1876">
            <v>0</v>
          </cell>
          <cell r="U1876">
            <v>0</v>
          </cell>
          <cell r="V1876">
            <v>7012940</v>
          </cell>
          <cell r="W1876">
            <v>0</v>
          </cell>
          <cell r="AM1876">
            <v>24999500</v>
          </cell>
          <cell r="AN1876">
            <v>0</v>
          </cell>
          <cell r="AO1876">
            <v>0</v>
          </cell>
          <cell r="BE1876">
            <v>0</v>
          </cell>
          <cell r="BF1876">
            <v>0</v>
          </cell>
          <cell r="BG1876">
            <v>0</v>
          </cell>
          <cell r="CC1876">
            <v>0</v>
          </cell>
          <cell r="CD1876">
            <v>0</v>
          </cell>
          <cell r="CE1876">
            <v>0</v>
          </cell>
          <cell r="CF1876">
            <v>0</v>
          </cell>
          <cell r="CG1876">
            <v>0</v>
          </cell>
          <cell r="CH1876">
            <v>0</v>
          </cell>
          <cell r="CI1876">
            <v>0</v>
          </cell>
          <cell r="CJ1876">
            <v>0</v>
          </cell>
          <cell r="CK1876">
            <v>0</v>
          </cell>
          <cell r="CL1876">
            <v>0</v>
          </cell>
          <cell r="CM1876">
            <v>0</v>
          </cell>
          <cell r="CN1876">
            <v>0</v>
          </cell>
          <cell r="CO1876">
            <v>0</v>
          </cell>
          <cell r="CP1876">
            <v>0</v>
          </cell>
          <cell r="CQ1876">
            <v>0</v>
          </cell>
          <cell r="CR1876">
            <v>0</v>
          </cell>
          <cell r="CS1876">
            <v>0</v>
          </cell>
          <cell r="CT1876">
            <v>0</v>
          </cell>
          <cell r="CU1876">
            <v>0</v>
          </cell>
          <cell r="CV1876">
            <v>0</v>
          </cell>
          <cell r="CW1876">
            <v>0</v>
          </cell>
          <cell r="EB1876">
            <v>0</v>
          </cell>
          <cell r="EC1876">
            <v>0</v>
          </cell>
          <cell r="ED1876">
            <v>0</v>
          </cell>
          <cell r="EE1876">
            <v>0</v>
          </cell>
          <cell r="EF1876">
            <v>0</v>
          </cell>
          <cell r="EG1876">
            <v>0</v>
          </cell>
          <cell r="EK1876">
            <v>0</v>
          </cell>
          <cell r="EL1876">
            <v>0</v>
          </cell>
          <cell r="EM1876">
            <v>0</v>
          </cell>
        </row>
        <row r="1915">
          <cell r="O1915">
            <v>0</v>
          </cell>
          <cell r="P1915">
            <v>0</v>
          </cell>
          <cell r="Q1915">
            <v>0</v>
          </cell>
          <cell r="R1915">
            <v>0</v>
          </cell>
          <cell r="S1915">
            <v>0</v>
          </cell>
          <cell r="T1915">
            <v>0</v>
          </cell>
          <cell r="U1915">
            <v>0</v>
          </cell>
          <cell r="V1915">
            <v>0</v>
          </cell>
          <cell r="W1915">
            <v>0</v>
          </cell>
          <cell r="AM1915">
            <v>0</v>
          </cell>
          <cell r="AN1915">
            <v>0</v>
          </cell>
          <cell r="AO1915">
            <v>0</v>
          </cell>
          <cell r="BE1915">
            <v>0</v>
          </cell>
          <cell r="BF1915">
            <v>0</v>
          </cell>
          <cell r="BG1915">
            <v>0</v>
          </cell>
          <cell r="CC1915">
            <v>0</v>
          </cell>
          <cell r="CD1915">
            <v>0</v>
          </cell>
          <cell r="CE1915">
            <v>0</v>
          </cell>
          <cell r="CF1915">
            <v>0</v>
          </cell>
          <cell r="CG1915">
            <v>0</v>
          </cell>
          <cell r="CH1915">
            <v>0</v>
          </cell>
          <cell r="CI1915">
            <v>0</v>
          </cell>
          <cell r="CJ1915">
            <v>0</v>
          </cell>
          <cell r="CK1915">
            <v>0</v>
          </cell>
          <cell r="CL1915">
            <v>0</v>
          </cell>
          <cell r="CM1915">
            <v>0</v>
          </cell>
          <cell r="CN1915">
            <v>0</v>
          </cell>
          <cell r="CO1915">
            <v>0</v>
          </cell>
          <cell r="CP1915">
            <v>0</v>
          </cell>
          <cell r="CQ1915">
            <v>0</v>
          </cell>
          <cell r="CR1915">
            <v>0</v>
          </cell>
          <cell r="CS1915">
            <v>0</v>
          </cell>
          <cell r="CT1915">
            <v>0</v>
          </cell>
          <cell r="CU1915">
            <v>0</v>
          </cell>
          <cell r="CV1915">
            <v>0</v>
          </cell>
          <cell r="CW1915">
            <v>0</v>
          </cell>
          <cell r="EB1915">
            <v>0</v>
          </cell>
          <cell r="EC1915">
            <v>0</v>
          </cell>
          <cell r="ED1915">
            <v>0</v>
          </cell>
          <cell r="EE1915">
            <v>0</v>
          </cell>
          <cell r="EF1915">
            <v>0</v>
          </cell>
          <cell r="EG1915">
            <v>0</v>
          </cell>
          <cell r="EK1915">
            <v>0</v>
          </cell>
          <cell r="EL1915">
            <v>0</v>
          </cell>
          <cell r="EM1915">
            <v>0</v>
          </cell>
        </row>
        <row r="1966">
          <cell r="O1966">
            <v>0</v>
          </cell>
          <cell r="P1966">
            <v>0</v>
          </cell>
          <cell r="Q1966">
            <v>0</v>
          </cell>
          <cell r="R1966">
            <v>0</v>
          </cell>
          <cell r="S1966">
            <v>0</v>
          </cell>
          <cell r="T1966">
            <v>0</v>
          </cell>
          <cell r="U1966">
            <v>0</v>
          </cell>
          <cell r="V1966">
            <v>0</v>
          </cell>
          <cell r="W1966">
            <v>0</v>
          </cell>
          <cell r="AM1966">
            <v>0</v>
          </cell>
          <cell r="AN1966">
            <v>0</v>
          </cell>
          <cell r="AO1966">
            <v>0</v>
          </cell>
          <cell r="BE1966">
            <v>0</v>
          </cell>
          <cell r="BF1966">
            <v>0</v>
          </cell>
          <cell r="BG1966">
            <v>0</v>
          </cell>
          <cell r="CC1966">
            <v>0</v>
          </cell>
          <cell r="CD1966">
            <v>0</v>
          </cell>
          <cell r="CE1966">
            <v>0</v>
          </cell>
          <cell r="CF1966">
            <v>0</v>
          </cell>
          <cell r="CG1966">
            <v>0</v>
          </cell>
          <cell r="CH1966">
            <v>0</v>
          </cell>
          <cell r="CI1966">
            <v>0</v>
          </cell>
          <cell r="CJ1966">
            <v>0</v>
          </cell>
          <cell r="CK1966">
            <v>0</v>
          </cell>
          <cell r="CL1966">
            <v>0</v>
          </cell>
          <cell r="CM1966">
            <v>0</v>
          </cell>
          <cell r="CN1966">
            <v>0</v>
          </cell>
          <cell r="CO1966">
            <v>0</v>
          </cell>
          <cell r="CP1966">
            <v>0</v>
          </cell>
          <cell r="CQ1966">
            <v>0</v>
          </cell>
          <cell r="CR1966">
            <v>0</v>
          </cell>
          <cell r="CS1966">
            <v>0</v>
          </cell>
          <cell r="CT1966">
            <v>0</v>
          </cell>
          <cell r="CU1966">
            <v>0</v>
          </cell>
          <cell r="CV1966">
            <v>0</v>
          </cell>
          <cell r="CW1966">
            <v>0</v>
          </cell>
          <cell r="EB1966">
            <v>0</v>
          </cell>
          <cell r="EC1966">
            <v>40000000</v>
          </cell>
          <cell r="ED1966">
            <v>0</v>
          </cell>
          <cell r="EE1966">
            <v>0</v>
          </cell>
          <cell r="EF1966">
            <v>0</v>
          </cell>
          <cell r="EG1966">
            <v>0</v>
          </cell>
          <cell r="EK1966">
            <v>0</v>
          </cell>
          <cell r="EL1966">
            <v>0</v>
          </cell>
          <cell r="EM1966">
            <v>0</v>
          </cell>
        </row>
        <row r="1996">
          <cell r="O1996">
            <v>0</v>
          </cell>
          <cell r="P1996">
            <v>0</v>
          </cell>
          <cell r="Q1996">
            <v>0</v>
          </cell>
          <cell r="R1996">
            <v>0</v>
          </cell>
          <cell r="S1996">
            <v>0</v>
          </cell>
          <cell r="T1996">
            <v>0</v>
          </cell>
          <cell r="U1996">
            <v>0</v>
          </cell>
          <cell r="V1996">
            <v>0</v>
          </cell>
          <cell r="W1996">
            <v>0</v>
          </cell>
          <cell r="AM1996">
            <v>0</v>
          </cell>
          <cell r="AN1996">
            <v>0</v>
          </cell>
          <cell r="AO1996">
            <v>0</v>
          </cell>
          <cell r="BE1996">
            <v>0</v>
          </cell>
          <cell r="BF1996">
            <v>0</v>
          </cell>
          <cell r="BG1996">
            <v>0</v>
          </cell>
          <cell r="CC1996">
            <v>0</v>
          </cell>
          <cell r="CD1996">
            <v>0</v>
          </cell>
          <cell r="CE1996">
            <v>0</v>
          </cell>
          <cell r="CF1996">
            <v>0</v>
          </cell>
          <cell r="CG1996">
            <v>0</v>
          </cell>
          <cell r="CH1996">
            <v>0</v>
          </cell>
          <cell r="CI1996">
            <v>0</v>
          </cell>
          <cell r="CJ1996">
            <v>0</v>
          </cell>
          <cell r="CK1996">
            <v>0</v>
          </cell>
          <cell r="CL1996">
            <v>0</v>
          </cell>
          <cell r="CM1996">
            <v>0</v>
          </cell>
          <cell r="CN1996">
            <v>0</v>
          </cell>
          <cell r="CO1996">
            <v>0</v>
          </cell>
          <cell r="CP1996">
            <v>0</v>
          </cell>
          <cell r="CQ1996">
            <v>0</v>
          </cell>
          <cell r="CR1996">
            <v>0</v>
          </cell>
          <cell r="CS1996">
            <v>0</v>
          </cell>
          <cell r="CT1996">
            <v>0</v>
          </cell>
          <cell r="CU1996">
            <v>0</v>
          </cell>
          <cell r="CV1996">
            <v>0</v>
          </cell>
          <cell r="CW1996">
            <v>0</v>
          </cell>
          <cell r="EB1996">
            <v>0</v>
          </cell>
          <cell r="EC1996">
            <v>0</v>
          </cell>
          <cell r="ED1996">
            <v>0</v>
          </cell>
          <cell r="EE1996">
            <v>0</v>
          </cell>
          <cell r="EF1996">
            <v>0</v>
          </cell>
          <cell r="EG1996">
            <v>0</v>
          </cell>
          <cell r="EK1996">
            <v>0</v>
          </cell>
          <cell r="EL1996">
            <v>0</v>
          </cell>
          <cell r="EM1996">
            <v>0</v>
          </cell>
        </row>
        <row r="2041">
          <cell r="O2041">
            <v>0</v>
          </cell>
          <cell r="P2041">
            <v>0</v>
          </cell>
          <cell r="Q2041">
            <v>0</v>
          </cell>
          <cell r="R2041">
            <v>0</v>
          </cell>
          <cell r="S2041">
            <v>0</v>
          </cell>
          <cell r="T2041">
            <v>0</v>
          </cell>
          <cell r="U2041">
            <v>0</v>
          </cell>
          <cell r="V2041">
            <v>0</v>
          </cell>
          <cell r="W2041">
            <v>0</v>
          </cell>
          <cell r="AM2041">
            <v>0</v>
          </cell>
          <cell r="AN2041">
            <v>0</v>
          </cell>
          <cell r="AO2041">
            <v>0</v>
          </cell>
          <cell r="BE2041">
            <v>0</v>
          </cell>
          <cell r="BF2041">
            <v>0</v>
          </cell>
          <cell r="BG2041">
            <v>0</v>
          </cell>
          <cell r="CC2041">
            <v>0</v>
          </cell>
          <cell r="CD2041">
            <v>0</v>
          </cell>
          <cell r="CE2041">
            <v>0</v>
          </cell>
          <cell r="CF2041">
            <v>0</v>
          </cell>
          <cell r="CG2041">
            <v>0</v>
          </cell>
          <cell r="CH2041">
            <v>0</v>
          </cell>
          <cell r="CI2041">
            <v>0</v>
          </cell>
          <cell r="CJ2041">
            <v>0</v>
          </cell>
          <cell r="CK2041">
            <v>0</v>
          </cell>
          <cell r="CL2041">
            <v>0</v>
          </cell>
          <cell r="CM2041">
            <v>0</v>
          </cell>
          <cell r="CN2041">
            <v>0</v>
          </cell>
          <cell r="CO2041">
            <v>0</v>
          </cell>
          <cell r="CP2041">
            <v>0</v>
          </cell>
          <cell r="CQ2041">
            <v>0</v>
          </cell>
          <cell r="CR2041">
            <v>0</v>
          </cell>
          <cell r="CS2041">
            <v>0</v>
          </cell>
          <cell r="CT2041">
            <v>0</v>
          </cell>
          <cell r="CU2041">
            <v>0</v>
          </cell>
          <cell r="CV2041">
            <v>0</v>
          </cell>
          <cell r="CW2041">
            <v>0</v>
          </cell>
          <cell r="EB2041">
            <v>0</v>
          </cell>
          <cell r="EC2041">
            <v>0</v>
          </cell>
          <cell r="ED2041">
            <v>0</v>
          </cell>
          <cell r="EE2041">
            <v>0</v>
          </cell>
          <cell r="EF2041">
            <v>0</v>
          </cell>
          <cell r="EG2041">
            <v>0</v>
          </cell>
          <cell r="EK2041">
            <v>0</v>
          </cell>
          <cell r="EL2041">
            <v>0</v>
          </cell>
          <cell r="EM2041">
            <v>0</v>
          </cell>
        </row>
        <row r="3000">
          <cell r="O3000">
            <v>263705631.32863849</v>
          </cell>
          <cell r="P3000">
            <v>16600180</v>
          </cell>
          <cell r="Q3000">
            <v>0</v>
          </cell>
          <cell r="R3000">
            <v>23344769.671361502</v>
          </cell>
          <cell r="S3000">
            <v>1448743.4</v>
          </cell>
          <cell r="T3000">
            <v>0</v>
          </cell>
          <cell r="U3000">
            <v>128110078</v>
          </cell>
          <cell r="V3000">
            <v>99918027.479999989</v>
          </cell>
          <cell r="W3000">
            <v>0</v>
          </cell>
          <cell r="AM3000">
            <v>24999500</v>
          </cell>
          <cell r="AN3000">
            <v>0</v>
          </cell>
          <cell r="AO3000">
            <v>0</v>
          </cell>
          <cell r="BE3000">
            <v>3728930</v>
          </cell>
          <cell r="BF3000">
            <v>56999999</v>
          </cell>
          <cell r="BG3000">
            <v>0</v>
          </cell>
          <cell r="CC3000">
            <v>0</v>
          </cell>
          <cell r="CD3000">
            <v>49999999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49999999</v>
          </cell>
          <cell r="CN3000">
            <v>0</v>
          </cell>
          <cell r="CO3000">
            <v>1016000</v>
          </cell>
          <cell r="CP3000">
            <v>52520000</v>
          </cell>
          <cell r="CQ3000">
            <v>0</v>
          </cell>
          <cell r="CR3000">
            <v>0</v>
          </cell>
          <cell r="CS3000">
            <v>63634632</v>
          </cell>
          <cell r="CT3000">
            <v>0</v>
          </cell>
          <cell r="CU3000">
            <v>1000000</v>
          </cell>
          <cell r="CV3000">
            <v>3000000</v>
          </cell>
          <cell r="CW3000">
            <v>0</v>
          </cell>
          <cell r="EB3000">
            <v>0</v>
          </cell>
          <cell r="EC3000">
            <v>40000000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25162381</v>
          </cell>
          <cell r="EL3000">
            <v>0</v>
          </cell>
          <cell r="EM3000">
            <v>0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VÉTEL"/>
      <sheetName val="KIADÁS"/>
    </sheetNames>
    <sheetDataSet>
      <sheetData sheetId="0">
        <row r="42"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0</v>
          </cell>
          <cell r="AC42">
            <v>0</v>
          </cell>
          <cell r="AD42">
            <v>525000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0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0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457197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1922">
          <cell r="M1922">
            <v>0</v>
          </cell>
          <cell r="N1922">
            <v>0</v>
          </cell>
          <cell r="O1922">
            <v>0</v>
          </cell>
          <cell r="AB1922">
            <v>0</v>
          </cell>
          <cell r="AC1922">
            <v>0</v>
          </cell>
          <cell r="AD1922">
            <v>525000</v>
          </cell>
          <cell r="BL1922">
            <v>0</v>
          </cell>
          <cell r="BM1922">
            <v>0</v>
          </cell>
          <cell r="BN1922">
            <v>0</v>
          </cell>
          <cell r="BU1922">
            <v>0</v>
          </cell>
          <cell r="BV1922">
            <v>0</v>
          </cell>
          <cell r="BW1922">
            <v>0</v>
          </cell>
          <cell r="CM1922">
            <v>0</v>
          </cell>
          <cell r="CN1922">
            <v>0</v>
          </cell>
          <cell r="CO1922">
            <v>0</v>
          </cell>
          <cell r="CY1922">
            <v>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0</v>
          </cell>
          <cell r="EP1922">
            <v>0</v>
          </cell>
          <cell r="EQ1922">
            <v>457197</v>
          </cell>
          <cell r="ER1922">
            <v>0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1">
        <row r="106">
          <cell r="O106">
            <v>0</v>
          </cell>
          <cell r="P106">
            <v>0</v>
          </cell>
          <cell r="Q106">
            <v>156469353.97345132</v>
          </cell>
          <cell r="R106">
            <v>0</v>
          </cell>
          <cell r="S106">
            <v>0</v>
          </cell>
          <cell r="T106">
            <v>21120704.026548672</v>
          </cell>
          <cell r="U106">
            <v>0</v>
          </cell>
          <cell r="V106">
            <v>0</v>
          </cell>
          <cell r="W106">
            <v>24285001</v>
          </cell>
          <cell r="AM106">
            <v>0</v>
          </cell>
          <cell r="AN106">
            <v>0</v>
          </cell>
          <cell r="AO106">
            <v>0</v>
          </cell>
          <cell r="BE106">
            <v>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0</v>
          </cell>
          <cell r="EL281">
            <v>0</v>
          </cell>
          <cell r="EM281">
            <v>0</v>
          </cell>
        </row>
        <row r="341"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AM341">
            <v>0</v>
          </cell>
          <cell r="AN341">
            <v>0</v>
          </cell>
          <cell r="AO341">
            <v>0</v>
          </cell>
          <cell r="BE341">
            <v>0</v>
          </cell>
          <cell r="BF341">
            <v>0</v>
          </cell>
          <cell r="BG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U341">
            <v>0</v>
          </cell>
          <cell r="CV341">
            <v>0</v>
          </cell>
          <cell r="CW341">
            <v>0</v>
          </cell>
          <cell r="EB341">
            <v>0</v>
          </cell>
          <cell r="EC341">
            <v>0</v>
          </cell>
          <cell r="ED341">
            <v>0</v>
          </cell>
          <cell r="EE341">
            <v>0</v>
          </cell>
          <cell r="EF341">
            <v>0</v>
          </cell>
          <cell r="EG341">
            <v>0</v>
          </cell>
          <cell r="EK341">
            <v>0</v>
          </cell>
          <cell r="EL341">
            <v>0</v>
          </cell>
          <cell r="EM341">
            <v>0</v>
          </cell>
        </row>
        <row r="3000">
          <cell r="O3000">
            <v>0</v>
          </cell>
          <cell r="P3000">
            <v>0</v>
          </cell>
          <cell r="Q3000">
            <v>156469353.97345132</v>
          </cell>
          <cell r="R3000">
            <v>0</v>
          </cell>
          <cell r="S3000">
            <v>0</v>
          </cell>
          <cell r="T3000">
            <v>21120704.026548672</v>
          </cell>
          <cell r="U3000">
            <v>0</v>
          </cell>
          <cell r="V3000">
            <v>0</v>
          </cell>
          <cell r="W3000">
            <v>24285001</v>
          </cell>
          <cell r="AM3000">
            <v>0</v>
          </cell>
          <cell r="AN3000">
            <v>0</v>
          </cell>
          <cell r="AO3000">
            <v>0</v>
          </cell>
          <cell r="BE3000">
            <v>0</v>
          </cell>
          <cell r="BF3000">
            <v>0</v>
          </cell>
          <cell r="BG3000">
            <v>0</v>
          </cell>
          <cell r="CC3000">
            <v>0</v>
          </cell>
          <cell r="CD3000">
            <v>0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0</v>
          </cell>
          <cell r="CN3000">
            <v>0</v>
          </cell>
          <cell r="CO3000">
            <v>0</v>
          </cell>
          <cell r="CP3000">
            <v>0</v>
          </cell>
          <cell r="CQ3000">
            <v>0</v>
          </cell>
          <cell r="CR3000">
            <v>0</v>
          </cell>
          <cell r="CS3000">
            <v>0</v>
          </cell>
          <cell r="CT3000">
            <v>0</v>
          </cell>
          <cell r="CU3000">
            <v>0</v>
          </cell>
          <cell r="CV3000">
            <v>0</v>
          </cell>
          <cell r="CW3000">
            <v>0</v>
          </cell>
          <cell r="EB3000">
            <v>0</v>
          </cell>
          <cell r="EC3000">
            <v>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0</v>
          </cell>
          <cell r="EL3000">
            <v>0</v>
          </cell>
          <cell r="EM300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VÉTEL"/>
      <sheetName val="KIADÁS"/>
    </sheetNames>
    <sheetDataSet>
      <sheetData sheetId="0">
        <row r="42"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0</v>
          </cell>
          <cell r="AC42">
            <v>0</v>
          </cell>
          <cell r="AD42">
            <v>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573288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15000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1196000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1922">
          <cell r="M1922">
            <v>0</v>
          </cell>
          <cell r="N1922">
            <v>0</v>
          </cell>
          <cell r="O1922">
            <v>0</v>
          </cell>
          <cell r="AB1922">
            <v>1211000</v>
          </cell>
          <cell r="AC1922">
            <v>0</v>
          </cell>
          <cell r="AD1922">
            <v>0</v>
          </cell>
          <cell r="BL1922">
            <v>0</v>
          </cell>
          <cell r="BM1922">
            <v>0</v>
          </cell>
          <cell r="BN1922">
            <v>0</v>
          </cell>
          <cell r="BU1922">
            <v>0</v>
          </cell>
          <cell r="BV1922">
            <v>0</v>
          </cell>
          <cell r="BW1922">
            <v>0</v>
          </cell>
          <cell r="CM1922">
            <v>0</v>
          </cell>
          <cell r="CN1922">
            <v>0</v>
          </cell>
          <cell r="CO1922">
            <v>0</v>
          </cell>
          <cell r="CY1922">
            <v>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573288</v>
          </cell>
          <cell r="EP1922">
            <v>0</v>
          </cell>
          <cell r="EQ1922">
            <v>0</v>
          </cell>
          <cell r="ER1922">
            <v>0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1">
        <row r="106">
          <cell r="O106">
            <v>183401611.61061946</v>
          </cell>
          <cell r="P106">
            <v>0</v>
          </cell>
          <cell r="Q106">
            <v>0</v>
          </cell>
          <cell r="R106">
            <v>24201847.38938053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AM106">
            <v>0</v>
          </cell>
          <cell r="AN106">
            <v>0</v>
          </cell>
          <cell r="AO106">
            <v>0</v>
          </cell>
          <cell r="BE106">
            <v>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4432800</v>
          </cell>
          <cell r="P234">
            <v>0</v>
          </cell>
          <cell r="Q234">
            <v>0</v>
          </cell>
          <cell r="R234">
            <v>594264</v>
          </cell>
          <cell r="S234">
            <v>0</v>
          </cell>
          <cell r="T234">
            <v>0</v>
          </cell>
          <cell r="U234">
            <v>29197383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2118360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27551140</v>
          </cell>
          <cell r="P281">
            <v>0</v>
          </cell>
          <cell r="Q281">
            <v>0</v>
          </cell>
          <cell r="R281">
            <v>3671648</v>
          </cell>
          <cell r="S281">
            <v>0</v>
          </cell>
          <cell r="T281">
            <v>0</v>
          </cell>
          <cell r="U281">
            <v>7665642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0</v>
          </cell>
          <cell r="EL281">
            <v>0</v>
          </cell>
          <cell r="EM281">
            <v>0</v>
          </cell>
        </row>
        <row r="341"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AM341">
            <v>0</v>
          </cell>
          <cell r="AN341">
            <v>0</v>
          </cell>
          <cell r="AO341">
            <v>0</v>
          </cell>
          <cell r="BE341">
            <v>0</v>
          </cell>
          <cell r="BF341">
            <v>0</v>
          </cell>
          <cell r="BG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U341">
            <v>0</v>
          </cell>
          <cell r="CV341">
            <v>0</v>
          </cell>
          <cell r="CW341">
            <v>0</v>
          </cell>
          <cell r="EB341">
            <v>0</v>
          </cell>
          <cell r="EC341">
            <v>0</v>
          </cell>
          <cell r="ED341">
            <v>0</v>
          </cell>
          <cell r="EE341">
            <v>0</v>
          </cell>
          <cell r="EF341">
            <v>0</v>
          </cell>
          <cell r="EG341">
            <v>0</v>
          </cell>
          <cell r="EK341">
            <v>0</v>
          </cell>
          <cell r="EL341">
            <v>0</v>
          </cell>
          <cell r="EM341">
            <v>0</v>
          </cell>
        </row>
        <row r="3000">
          <cell r="O3000">
            <v>215385551.61061946</v>
          </cell>
          <cell r="P3000">
            <v>0</v>
          </cell>
          <cell r="Q3000">
            <v>0</v>
          </cell>
          <cell r="R3000">
            <v>28467759.38938053</v>
          </cell>
          <cell r="S3000">
            <v>0</v>
          </cell>
          <cell r="T3000">
            <v>0</v>
          </cell>
          <cell r="U3000">
            <v>36863025</v>
          </cell>
          <cell r="V3000">
            <v>0</v>
          </cell>
          <cell r="W3000">
            <v>0</v>
          </cell>
          <cell r="AM3000">
            <v>0</v>
          </cell>
          <cell r="AN3000">
            <v>0</v>
          </cell>
          <cell r="AO3000">
            <v>0</v>
          </cell>
          <cell r="BE3000">
            <v>0</v>
          </cell>
          <cell r="BF3000">
            <v>0</v>
          </cell>
          <cell r="BG3000">
            <v>0</v>
          </cell>
          <cell r="CC3000">
            <v>0</v>
          </cell>
          <cell r="CD3000">
            <v>0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0</v>
          </cell>
          <cell r="CN3000">
            <v>0</v>
          </cell>
          <cell r="CO3000">
            <v>0</v>
          </cell>
          <cell r="CP3000">
            <v>0</v>
          </cell>
          <cell r="CQ3000">
            <v>0</v>
          </cell>
          <cell r="CR3000">
            <v>2118360</v>
          </cell>
          <cell r="CS3000">
            <v>0</v>
          </cell>
          <cell r="CT3000">
            <v>0</v>
          </cell>
          <cell r="CU3000">
            <v>0</v>
          </cell>
          <cell r="CV3000">
            <v>0</v>
          </cell>
          <cell r="CW3000">
            <v>0</v>
          </cell>
          <cell r="EB3000">
            <v>0</v>
          </cell>
          <cell r="EC3000">
            <v>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0</v>
          </cell>
          <cell r="EL3000">
            <v>0</v>
          </cell>
          <cell r="EM3000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VÉTEL"/>
      <sheetName val="KIADÁS"/>
      <sheetName val="Elemi költségvetés tábla Művház"/>
    </sheetNames>
    <sheetDataSet>
      <sheetData sheetId="0">
        <row r="42"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0</v>
          </cell>
          <cell r="AC42">
            <v>0</v>
          </cell>
          <cell r="AD42">
            <v>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183248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3000000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0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1922">
          <cell r="M1922">
            <v>0</v>
          </cell>
          <cell r="N1922">
            <v>0</v>
          </cell>
          <cell r="O1922">
            <v>0</v>
          </cell>
          <cell r="AB1922">
            <v>3000000</v>
          </cell>
          <cell r="AC1922">
            <v>0</v>
          </cell>
          <cell r="AD1922">
            <v>0</v>
          </cell>
          <cell r="BL1922">
            <v>0</v>
          </cell>
          <cell r="BM1922">
            <v>0</v>
          </cell>
          <cell r="BN1922">
            <v>0</v>
          </cell>
          <cell r="BU1922">
            <v>0</v>
          </cell>
          <cell r="BV1922">
            <v>0</v>
          </cell>
          <cell r="BW1922">
            <v>0</v>
          </cell>
          <cell r="CM1922">
            <v>0</v>
          </cell>
          <cell r="CN1922">
            <v>0</v>
          </cell>
          <cell r="CO1922">
            <v>0</v>
          </cell>
          <cell r="CY1922">
            <v>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183248</v>
          </cell>
          <cell r="EP1922">
            <v>0</v>
          </cell>
          <cell r="EQ1922">
            <v>0</v>
          </cell>
          <cell r="ER1922">
            <v>0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1">
        <row r="106">
          <cell r="O106">
            <v>5719600</v>
          </cell>
          <cell r="P106">
            <v>0</v>
          </cell>
          <cell r="Q106">
            <v>0</v>
          </cell>
          <cell r="R106">
            <v>735548</v>
          </cell>
          <cell r="S106">
            <v>0</v>
          </cell>
          <cell r="T106">
            <v>0</v>
          </cell>
          <cell r="U106">
            <v>930000</v>
          </cell>
          <cell r="V106">
            <v>0</v>
          </cell>
          <cell r="W106">
            <v>0</v>
          </cell>
          <cell r="AM106">
            <v>0</v>
          </cell>
          <cell r="AN106">
            <v>0</v>
          </cell>
          <cell r="AO106">
            <v>0</v>
          </cell>
          <cell r="BE106">
            <v>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7893843</v>
          </cell>
          <cell r="P145">
            <v>0</v>
          </cell>
          <cell r="Q145">
            <v>0</v>
          </cell>
          <cell r="R145">
            <v>1005200</v>
          </cell>
          <cell r="S145">
            <v>0</v>
          </cell>
          <cell r="T145">
            <v>0</v>
          </cell>
          <cell r="U145">
            <v>13274877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0</v>
          </cell>
          <cell r="EL281">
            <v>0</v>
          </cell>
          <cell r="EM281">
            <v>0</v>
          </cell>
        </row>
        <row r="341"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AM341">
            <v>0</v>
          </cell>
          <cell r="AN341">
            <v>0</v>
          </cell>
          <cell r="AO341">
            <v>0</v>
          </cell>
          <cell r="BE341">
            <v>0</v>
          </cell>
          <cell r="BF341">
            <v>0</v>
          </cell>
          <cell r="BG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U341">
            <v>0</v>
          </cell>
          <cell r="CV341">
            <v>0</v>
          </cell>
          <cell r="CW341">
            <v>0</v>
          </cell>
          <cell r="EB341">
            <v>0</v>
          </cell>
          <cell r="EC341">
            <v>0</v>
          </cell>
          <cell r="ED341">
            <v>0</v>
          </cell>
          <cell r="EE341">
            <v>0</v>
          </cell>
          <cell r="EF341">
            <v>0</v>
          </cell>
          <cell r="EG341">
            <v>0</v>
          </cell>
          <cell r="EK341">
            <v>0</v>
          </cell>
          <cell r="EL341">
            <v>0</v>
          </cell>
          <cell r="EM341">
            <v>0</v>
          </cell>
        </row>
        <row r="3000">
          <cell r="O3000">
            <v>13613443</v>
          </cell>
          <cell r="P3000">
            <v>0</v>
          </cell>
          <cell r="Q3000">
            <v>0</v>
          </cell>
          <cell r="R3000">
            <v>1740748</v>
          </cell>
          <cell r="S3000">
            <v>0</v>
          </cell>
          <cell r="T3000">
            <v>0</v>
          </cell>
          <cell r="U3000">
            <v>14204877</v>
          </cell>
          <cell r="V3000">
            <v>0</v>
          </cell>
          <cell r="W3000">
            <v>0</v>
          </cell>
          <cell r="AM3000">
            <v>0</v>
          </cell>
          <cell r="AN3000">
            <v>0</v>
          </cell>
          <cell r="AO3000">
            <v>0</v>
          </cell>
          <cell r="BE3000">
            <v>0</v>
          </cell>
          <cell r="BF3000">
            <v>0</v>
          </cell>
          <cell r="BG3000">
            <v>0</v>
          </cell>
          <cell r="CC3000">
            <v>0</v>
          </cell>
          <cell r="CD3000">
            <v>0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0</v>
          </cell>
          <cell r="CN3000">
            <v>0</v>
          </cell>
          <cell r="CO3000">
            <v>0</v>
          </cell>
          <cell r="CP3000">
            <v>0</v>
          </cell>
          <cell r="CQ3000">
            <v>0</v>
          </cell>
          <cell r="CR3000">
            <v>0</v>
          </cell>
          <cell r="CS3000">
            <v>0</v>
          </cell>
          <cell r="CT3000">
            <v>0</v>
          </cell>
          <cell r="CU3000">
            <v>0</v>
          </cell>
          <cell r="CV3000">
            <v>0</v>
          </cell>
          <cell r="CW3000">
            <v>0</v>
          </cell>
          <cell r="EB3000">
            <v>0</v>
          </cell>
          <cell r="EC3000">
            <v>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0</v>
          </cell>
          <cell r="EL3000">
            <v>0</v>
          </cell>
          <cell r="EM3000">
            <v>0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VÉTEL"/>
      <sheetName val="KIADÁS"/>
    </sheetNames>
    <sheetDataSet>
      <sheetData sheetId="0">
        <row r="42"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0</v>
          </cell>
          <cell r="AC42">
            <v>0</v>
          </cell>
          <cell r="AD42">
            <v>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1063763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45400000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30400000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1922">
          <cell r="M1922">
            <v>0</v>
          </cell>
          <cell r="N1922">
            <v>0</v>
          </cell>
          <cell r="O1922">
            <v>0</v>
          </cell>
          <cell r="AB1922">
            <v>75800000</v>
          </cell>
          <cell r="AC1922">
            <v>0</v>
          </cell>
          <cell r="AD1922">
            <v>0</v>
          </cell>
          <cell r="BL1922">
            <v>0</v>
          </cell>
          <cell r="BM1922">
            <v>0</v>
          </cell>
          <cell r="BN1922">
            <v>0</v>
          </cell>
          <cell r="BU1922">
            <v>0</v>
          </cell>
          <cell r="BV1922">
            <v>0</v>
          </cell>
          <cell r="BW1922">
            <v>0</v>
          </cell>
          <cell r="CM1922">
            <v>0</v>
          </cell>
          <cell r="CN1922">
            <v>0</v>
          </cell>
          <cell r="CO1922">
            <v>0</v>
          </cell>
          <cell r="CY1922">
            <v>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1063763</v>
          </cell>
          <cell r="EP1922">
            <v>0</v>
          </cell>
          <cell r="EQ1922">
            <v>0</v>
          </cell>
          <cell r="ER1922">
            <v>0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1">
        <row r="106">
          <cell r="O106">
            <v>52816000</v>
          </cell>
          <cell r="P106">
            <v>0</v>
          </cell>
          <cell r="Q106">
            <v>0</v>
          </cell>
          <cell r="R106">
            <v>7046080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AM106">
            <v>0</v>
          </cell>
          <cell r="AN106">
            <v>0</v>
          </cell>
          <cell r="AO106">
            <v>0</v>
          </cell>
          <cell r="BE106">
            <v>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32437052.424778759</v>
          </cell>
          <cell r="P145">
            <v>0</v>
          </cell>
          <cell r="Q145">
            <v>0</v>
          </cell>
          <cell r="R145">
            <v>4287513.5752212387</v>
          </cell>
          <cell r="S145">
            <v>0</v>
          </cell>
          <cell r="T145">
            <v>0</v>
          </cell>
          <cell r="U145">
            <v>51352539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10438100</v>
          </cell>
          <cell r="P195">
            <v>0</v>
          </cell>
          <cell r="Q195">
            <v>0</v>
          </cell>
          <cell r="R195">
            <v>1395653</v>
          </cell>
          <cell r="S195">
            <v>0</v>
          </cell>
          <cell r="T195">
            <v>0</v>
          </cell>
          <cell r="U195">
            <v>49350000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0</v>
          </cell>
          <cell r="EL281">
            <v>0</v>
          </cell>
          <cell r="EM281">
            <v>0</v>
          </cell>
        </row>
        <row r="341"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AM341">
            <v>0</v>
          </cell>
          <cell r="AN341">
            <v>0</v>
          </cell>
          <cell r="AO341">
            <v>0</v>
          </cell>
          <cell r="BE341">
            <v>0</v>
          </cell>
          <cell r="BF341">
            <v>0</v>
          </cell>
          <cell r="BG341">
            <v>0</v>
          </cell>
          <cell r="CC341">
            <v>0</v>
          </cell>
          <cell r="CD341">
            <v>0</v>
          </cell>
          <cell r="CE341">
            <v>0</v>
          </cell>
          <cell r="CF341">
            <v>0</v>
          </cell>
          <cell r="CG341">
            <v>0</v>
          </cell>
          <cell r="CH341">
            <v>0</v>
          </cell>
          <cell r="CI341">
            <v>0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P341">
            <v>0</v>
          </cell>
          <cell r="CQ341">
            <v>0</v>
          </cell>
          <cell r="CR341">
            <v>0</v>
          </cell>
          <cell r="CS341">
            <v>0</v>
          </cell>
          <cell r="CT341">
            <v>0</v>
          </cell>
          <cell r="CU341">
            <v>0</v>
          </cell>
          <cell r="CV341">
            <v>0</v>
          </cell>
          <cell r="CW341">
            <v>0</v>
          </cell>
          <cell r="EB341">
            <v>0</v>
          </cell>
          <cell r="EC341">
            <v>0</v>
          </cell>
          <cell r="ED341">
            <v>0</v>
          </cell>
          <cell r="EE341">
            <v>0</v>
          </cell>
          <cell r="EF341">
            <v>0</v>
          </cell>
          <cell r="EG341">
            <v>0</v>
          </cell>
          <cell r="EK341">
            <v>0</v>
          </cell>
          <cell r="EL341">
            <v>0</v>
          </cell>
          <cell r="EM341">
            <v>0</v>
          </cell>
        </row>
        <row r="3000">
          <cell r="O3000">
            <v>95691152.424778759</v>
          </cell>
          <cell r="P3000">
            <v>0</v>
          </cell>
          <cell r="Q3000">
            <v>0</v>
          </cell>
          <cell r="R3000">
            <v>12729246.575221239</v>
          </cell>
          <cell r="S3000">
            <v>0</v>
          </cell>
          <cell r="T3000">
            <v>0</v>
          </cell>
          <cell r="U3000">
            <v>100702539</v>
          </cell>
          <cell r="V3000">
            <v>0</v>
          </cell>
          <cell r="W3000">
            <v>0</v>
          </cell>
          <cell r="AM3000">
            <v>0</v>
          </cell>
          <cell r="AN3000">
            <v>0</v>
          </cell>
          <cell r="AO3000">
            <v>0</v>
          </cell>
          <cell r="BE3000">
            <v>0</v>
          </cell>
          <cell r="BF3000">
            <v>0</v>
          </cell>
          <cell r="BG3000">
            <v>0</v>
          </cell>
          <cell r="CC3000">
            <v>0</v>
          </cell>
          <cell r="CD3000">
            <v>0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0</v>
          </cell>
          <cell r="CN3000">
            <v>0</v>
          </cell>
          <cell r="CO3000">
            <v>0</v>
          </cell>
          <cell r="CP3000">
            <v>0</v>
          </cell>
          <cell r="CQ3000">
            <v>0</v>
          </cell>
          <cell r="CR3000">
            <v>0</v>
          </cell>
          <cell r="CS3000">
            <v>0</v>
          </cell>
          <cell r="CT3000">
            <v>0</v>
          </cell>
          <cell r="CU3000">
            <v>0</v>
          </cell>
          <cell r="CV3000">
            <v>0</v>
          </cell>
          <cell r="CW3000">
            <v>0</v>
          </cell>
          <cell r="EB3000">
            <v>0</v>
          </cell>
          <cell r="EC3000">
            <v>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0</v>
          </cell>
          <cell r="EL3000">
            <v>0</v>
          </cell>
          <cell r="EM3000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VÉTEL"/>
      <sheetName val="KIADÁS"/>
    </sheetNames>
    <sheetDataSet>
      <sheetData sheetId="0">
        <row r="42"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B42">
            <v>0</v>
          </cell>
          <cell r="AC42">
            <v>0</v>
          </cell>
          <cell r="AD42">
            <v>0</v>
          </cell>
          <cell r="BL42">
            <v>0</v>
          </cell>
          <cell r="BM42">
            <v>0</v>
          </cell>
          <cell r="BN42">
            <v>0</v>
          </cell>
          <cell r="BU42">
            <v>0</v>
          </cell>
          <cell r="BV42">
            <v>0</v>
          </cell>
          <cell r="BW42">
            <v>0</v>
          </cell>
          <cell r="CM42">
            <v>0</v>
          </cell>
          <cell r="CN42">
            <v>0</v>
          </cell>
          <cell r="CO42">
            <v>0</v>
          </cell>
          <cell r="CY42">
            <v>0</v>
          </cell>
          <cell r="CZ42">
            <v>0</v>
          </cell>
          <cell r="DA42">
            <v>0</v>
          </cell>
          <cell r="DQ42">
            <v>0</v>
          </cell>
          <cell r="DR42">
            <v>0</v>
          </cell>
          <cell r="DS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</row>
        <row r="90"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B90">
            <v>0</v>
          </cell>
          <cell r="AC90">
            <v>0</v>
          </cell>
          <cell r="AD90">
            <v>0</v>
          </cell>
          <cell r="BL90">
            <v>0</v>
          </cell>
          <cell r="BM90">
            <v>0</v>
          </cell>
          <cell r="BN90">
            <v>0</v>
          </cell>
          <cell r="BU90">
            <v>0</v>
          </cell>
          <cell r="BV90">
            <v>0</v>
          </cell>
          <cell r="BW90">
            <v>0</v>
          </cell>
          <cell r="CM90">
            <v>0</v>
          </cell>
          <cell r="CN90">
            <v>0</v>
          </cell>
          <cell r="CO90">
            <v>0</v>
          </cell>
          <cell r="CY90">
            <v>0</v>
          </cell>
          <cell r="CZ90">
            <v>0</v>
          </cell>
          <cell r="DA90">
            <v>0</v>
          </cell>
          <cell r="DQ90">
            <v>0</v>
          </cell>
          <cell r="DR90">
            <v>0</v>
          </cell>
          <cell r="DS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O90">
            <v>1330745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</row>
        <row r="129"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AB129">
            <v>186085737</v>
          </cell>
          <cell r="AC129">
            <v>0</v>
          </cell>
          <cell r="AD129">
            <v>0</v>
          </cell>
          <cell r="BL129">
            <v>0</v>
          </cell>
          <cell r="BM129">
            <v>0</v>
          </cell>
          <cell r="BN129">
            <v>0</v>
          </cell>
          <cell r="BU129">
            <v>0</v>
          </cell>
          <cell r="BV129">
            <v>0</v>
          </cell>
          <cell r="BW129">
            <v>0</v>
          </cell>
          <cell r="CM129">
            <v>0</v>
          </cell>
          <cell r="CN129">
            <v>0</v>
          </cell>
          <cell r="CO129">
            <v>0</v>
          </cell>
          <cell r="CY129">
            <v>0</v>
          </cell>
          <cell r="CZ129">
            <v>0</v>
          </cell>
          <cell r="DA129">
            <v>0</v>
          </cell>
          <cell r="DQ129">
            <v>0</v>
          </cell>
          <cell r="DR129">
            <v>0</v>
          </cell>
          <cell r="DS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</row>
        <row r="165"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AB165">
            <v>9315903</v>
          </cell>
          <cell r="AC165">
            <v>0</v>
          </cell>
          <cell r="AD165">
            <v>0</v>
          </cell>
          <cell r="BL165">
            <v>0</v>
          </cell>
          <cell r="BM165">
            <v>0</v>
          </cell>
          <cell r="BN165">
            <v>0</v>
          </cell>
          <cell r="BU165">
            <v>0</v>
          </cell>
          <cell r="BV165">
            <v>0</v>
          </cell>
          <cell r="BW165">
            <v>0</v>
          </cell>
          <cell r="CM165">
            <v>0</v>
          </cell>
          <cell r="CN165">
            <v>0</v>
          </cell>
          <cell r="CO165">
            <v>0</v>
          </cell>
          <cell r="CY165">
            <v>0</v>
          </cell>
          <cell r="CZ165">
            <v>0</v>
          </cell>
          <cell r="DA165">
            <v>0</v>
          </cell>
          <cell r="DQ165">
            <v>0</v>
          </cell>
          <cell r="DR165">
            <v>0</v>
          </cell>
          <cell r="DS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</row>
        <row r="190"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AB190">
            <v>0</v>
          </cell>
          <cell r="AC190">
            <v>0</v>
          </cell>
          <cell r="AD190">
            <v>0</v>
          </cell>
          <cell r="BL190">
            <v>0</v>
          </cell>
          <cell r="BM190">
            <v>0</v>
          </cell>
          <cell r="BN190">
            <v>0</v>
          </cell>
          <cell r="BU190">
            <v>0</v>
          </cell>
          <cell r="BV190">
            <v>0</v>
          </cell>
          <cell r="BW190">
            <v>0</v>
          </cell>
          <cell r="CM190">
            <v>0</v>
          </cell>
          <cell r="CN190">
            <v>0</v>
          </cell>
          <cell r="CO190">
            <v>0</v>
          </cell>
          <cell r="CY190">
            <v>0</v>
          </cell>
          <cell r="CZ190">
            <v>0</v>
          </cell>
          <cell r="DA190">
            <v>0</v>
          </cell>
          <cell r="DQ190">
            <v>0</v>
          </cell>
          <cell r="DR190">
            <v>0</v>
          </cell>
          <cell r="DS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</row>
        <row r="215"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AB215">
            <v>0</v>
          </cell>
          <cell r="AC215">
            <v>0</v>
          </cell>
          <cell r="AD215">
            <v>0</v>
          </cell>
          <cell r="BL215">
            <v>0</v>
          </cell>
          <cell r="BM215">
            <v>0</v>
          </cell>
          <cell r="BN215">
            <v>0</v>
          </cell>
          <cell r="BU215">
            <v>0</v>
          </cell>
          <cell r="BV215">
            <v>0</v>
          </cell>
          <cell r="BW215">
            <v>0</v>
          </cell>
          <cell r="CM215">
            <v>0</v>
          </cell>
          <cell r="CN215">
            <v>0</v>
          </cell>
          <cell r="CO215">
            <v>0</v>
          </cell>
          <cell r="CY215">
            <v>0</v>
          </cell>
          <cell r="CZ215">
            <v>0</v>
          </cell>
          <cell r="DA215">
            <v>0</v>
          </cell>
          <cell r="DQ215">
            <v>0</v>
          </cell>
          <cell r="DR215">
            <v>0</v>
          </cell>
          <cell r="DS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</row>
        <row r="1922">
          <cell r="M1922">
            <v>0</v>
          </cell>
          <cell r="N1922">
            <v>0</v>
          </cell>
          <cell r="O1922">
            <v>0</v>
          </cell>
          <cell r="AB1922">
            <v>195401640</v>
          </cell>
          <cell r="AC1922">
            <v>0</v>
          </cell>
          <cell r="AD1922">
            <v>0</v>
          </cell>
          <cell r="BL1922">
            <v>0</v>
          </cell>
          <cell r="BM1922">
            <v>0</v>
          </cell>
          <cell r="BN1922">
            <v>0</v>
          </cell>
          <cell r="BU1922">
            <v>0</v>
          </cell>
          <cell r="BV1922">
            <v>0</v>
          </cell>
          <cell r="BW1922">
            <v>0</v>
          </cell>
          <cell r="CM1922">
            <v>0</v>
          </cell>
          <cell r="CN1922">
            <v>0</v>
          </cell>
          <cell r="CO1922">
            <v>0</v>
          </cell>
          <cell r="CY1922">
            <v>0</v>
          </cell>
          <cell r="CZ1922">
            <v>0</v>
          </cell>
          <cell r="DA1922">
            <v>0</v>
          </cell>
          <cell r="DQ1922">
            <v>0</v>
          </cell>
          <cell r="DR1922">
            <v>0</v>
          </cell>
          <cell r="DS1922">
            <v>0</v>
          </cell>
          <cell r="EC1922">
            <v>0</v>
          </cell>
          <cell r="ED1922">
            <v>0</v>
          </cell>
          <cell r="EE1922">
            <v>0</v>
          </cell>
          <cell r="EF1922">
            <v>0</v>
          </cell>
          <cell r="EG1922">
            <v>0</v>
          </cell>
          <cell r="EH1922">
            <v>0</v>
          </cell>
          <cell r="EO1922">
            <v>1330745</v>
          </cell>
          <cell r="EP1922">
            <v>0</v>
          </cell>
          <cell r="EQ1922">
            <v>0</v>
          </cell>
          <cell r="ER1922">
            <v>0</v>
          </cell>
          <cell r="ES1922">
            <v>0</v>
          </cell>
          <cell r="ET1922">
            <v>0</v>
          </cell>
          <cell r="EX1922">
            <v>0</v>
          </cell>
          <cell r="EY1922">
            <v>0</v>
          </cell>
          <cell r="EZ1922">
            <v>0</v>
          </cell>
        </row>
      </sheetData>
      <sheetData sheetId="1">
        <row r="106">
          <cell r="O106">
            <v>46538233</v>
          </cell>
          <cell r="P106">
            <v>0</v>
          </cell>
          <cell r="Q106">
            <v>0</v>
          </cell>
          <cell r="R106">
            <v>6082368</v>
          </cell>
          <cell r="S106">
            <v>0</v>
          </cell>
          <cell r="T106">
            <v>0</v>
          </cell>
          <cell r="U106">
            <v>148053239</v>
          </cell>
          <cell r="V106">
            <v>0</v>
          </cell>
          <cell r="W106">
            <v>0</v>
          </cell>
          <cell r="AM106">
            <v>0</v>
          </cell>
          <cell r="AN106">
            <v>0</v>
          </cell>
          <cell r="AO106">
            <v>0</v>
          </cell>
          <cell r="BE106">
            <v>0</v>
          </cell>
          <cell r="BF106">
            <v>0</v>
          </cell>
          <cell r="BG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1600000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K106">
            <v>0</v>
          </cell>
          <cell r="EL106">
            <v>0</v>
          </cell>
          <cell r="EM106">
            <v>0</v>
          </cell>
        </row>
        <row r="145">
          <cell r="O145">
            <v>21727403</v>
          </cell>
          <cell r="P145">
            <v>0</v>
          </cell>
          <cell r="Q145">
            <v>0</v>
          </cell>
          <cell r="R145">
            <v>2839688</v>
          </cell>
          <cell r="S145">
            <v>0</v>
          </cell>
          <cell r="T145">
            <v>0</v>
          </cell>
          <cell r="U145">
            <v>72251433</v>
          </cell>
          <cell r="V145">
            <v>0</v>
          </cell>
          <cell r="W145">
            <v>0</v>
          </cell>
          <cell r="AM145">
            <v>0</v>
          </cell>
          <cell r="AN145">
            <v>0</v>
          </cell>
          <cell r="AO145">
            <v>0</v>
          </cell>
          <cell r="BE145">
            <v>0</v>
          </cell>
          <cell r="BF145">
            <v>0</v>
          </cell>
          <cell r="BG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K145">
            <v>0</v>
          </cell>
          <cell r="EL145">
            <v>0</v>
          </cell>
          <cell r="EM145">
            <v>0</v>
          </cell>
        </row>
        <row r="195">
          <cell r="O195">
            <v>5234322.5398230087</v>
          </cell>
          <cell r="P195">
            <v>0</v>
          </cell>
          <cell r="Q195">
            <v>0</v>
          </cell>
          <cell r="R195">
            <v>696664.46017699118</v>
          </cell>
          <cell r="S195">
            <v>0</v>
          </cell>
          <cell r="T195">
            <v>0</v>
          </cell>
          <cell r="U195">
            <v>12242276</v>
          </cell>
          <cell r="V195">
            <v>0</v>
          </cell>
          <cell r="W195">
            <v>0</v>
          </cell>
          <cell r="AM195">
            <v>0</v>
          </cell>
          <cell r="AN195">
            <v>0</v>
          </cell>
          <cell r="AO195">
            <v>0</v>
          </cell>
          <cell r="BE195">
            <v>0</v>
          </cell>
          <cell r="BF195">
            <v>0</v>
          </cell>
          <cell r="BG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K195">
            <v>0</v>
          </cell>
          <cell r="EL195">
            <v>0</v>
          </cell>
          <cell r="EM195">
            <v>0</v>
          </cell>
        </row>
        <row r="234">
          <cell r="O234">
            <v>1792690</v>
          </cell>
          <cell r="P234">
            <v>0</v>
          </cell>
          <cell r="Q234">
            <v>0</v>
          </cell>
          <cell r="R234">
            <v>234298</v>
          </cell>
          <cell r="S234">
            <v>0</v>
          </cell>
          <cell r="T234">
            <v>0</v>
          </cell>
          <cell r="U234">
            <v>5386541</v>
          </cell>
          <cell r="V234">
            <v>0</v>
          </cell>
          <cell r="W234">
            <v>0</v>
          </cell>
          <cell r="AM234">
            <v>0</v>
          </cell>
          <cell r="AN234">
            <v>0</v>
          </cell>
          <cell r="AO234">
            <v>0</v>
          </cell>
          <cell r="BE234">
            <v>0</v>
          </cell>
          <cell r="BF234">
            <v>0</v>
          </cell>
          <cell r="BG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K234">
            <v>0</v>
          </cell>
          <cell r="EL234">
            <v>0</v>
          </cell>
          <cell r="EM234">
            <v>0</v>
          </cell>
        </row>
        <row r="281"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AM281">
            <v>0</v>
          </cell>
          <cell r="AN281">
            <v>0</v>
          </cell>
          <cell r="AO281">
            <v>0</v>
          </cell>
          <cell r="BE281">
            <v>0</v>
          </cell>
          <cell r="BF281">
            <v>0</v>
          </cell>
          <cell r="BG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K281">
            <v>0</v>
          </cell>
          <cell r="EL281">
            <v>0</v>
          </cell>
          <cell r="EM281">
            <v>0</v>
          </cell>
        </row>
        <row r="861"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  <cell r="AM861">
            <v>0</v>
          </cell>
          <cell r="AN861">
            <v>0</v>
          </cell>
          <cell r="AO861">
            <v>0</v>
          </cell>
          <cell r="BE861">
            <v>0</v>
          </cell>
          <cell r="BF861">
            <v>0</v>
          </cell>
          <cell r="BG861">
            <v>0</v>
          </cell>
          <cell r="CC861">
            <v>0</v>
          </cell>
          <cell r="CD861">
            <v>0</v>
          </cell>
          <cell r="CE861">
            <v>0</v>
          </cell>
          <cell r="CF861">
            <v>0</v>
          </cell>
          <cell r="CG861">
            <v>0</v>
          </cell>
          <cell r="CH861">
            <v>0</v>
          </cell>
          <cell r="CI861">
            <v>0</v>
          </cell>
          <cell r="CJ861">
            <v>0</v>
          </cell>
          <cell r="CK861">
            <v>0</v>
          </cell>
          <cell r="CL861">
            <v>0</v>
          </cell>
          <cell r="CM861">
            <v>0</v>
          </cell>
          <cell r="CN861">
            <v>0</v>
          </cell>
          <cell r="CO861">
            <v>0</v>
          </cell>
          <cell r="CP861">
            <v>0</v>
          </cell>
          <cell r="CQ861">
            <v>0</v>
          </cell>
          <cell r="CR861">
            <v>0</v>
          </cell>
          <cell r="CS861">
            <v>0</v>
          </cell>
          <cell r="CT861">
            <v>0</v>
          </cell>
          <cell r="CU861">
            <v>0</v>
          </cell>
          <cell r="CV861">
            <v>0</v>
          </cell>
          <cell r="CW861">
            <v>0</v>
          </cell>
          <cell r="EB861">
            <v>0</v>
          </cell>
          <cell r="EC861">
            <v>0</v>
          </cell>
          <cell r="ED861">
            <v>0</v>
          </cell>
          <cell r="EE861">
            <v>0</v>
          </cell>
          <cell r="EF861">
            <v>0</v>
          </cell>
          <cell r="EG861">
            <v>0</v>
          </cell>
          <cell r="EK861">
            <v>0</v>
          </cell>
          <cell r="EL861">
            <v>0</v>
          </cell>
          <cell r="EM861">
            <v>0</v>
          </cell>
        </row>
        <row r="3000">
          <cell r="O3000">
            <v>75292648.539823011</v>
          </cell>
          <cell r="P3000">
            <v>0</v>
          </cell>
          <cell r="Q3000">
            <v>0</v>
          </cell>
          <cell r="R3000">
            <v>9853018.4601769913</v>
          </cell>
          <cell r="S3000">
            <v>0</v>
          </cell>
          <cell r="T3000">
            <v>0</v>
          </cell>
          <cell r="U3000">
            <v>237933489</v>
          </cell>
          <cell r="V3000">
            <v>0</v>
          </cell>
          <cell r="W3000">
            <v>0</v>
          </cell>
          <cell r="AM3000">
            <v>0</v>
          </cell>
          <cell r="AN3000">
            <v>0</v>
          </cell>
          <cell r="AO3000">
            <v>0</v>
          </cell>
          <cell r="BE3000">
            <v>0</v>
          </cell>
          <cell r="BF3000">
            <v>0</v>
          </cell>
          <cell r="BG3000">
            <v>0</v>
          </cell>
          <cell r="CC3000">
            <v>0</v>
          </cell>
          <cell r="CD3000">
            <v>0</v>
          </cell>
          <cell r="CF3000">
            <v>0</v>
          </cell>
          <cell r="CG3000">
            <v>0</v>
          </cell>
          <cell r="CH3000">
            <v>0</v>
          </cell>
          <cell r="CI3000">
            <v>0</v>
          </cell>
          <cell r="CJ3000">
            <v>0</v>
          </cell>
          <cell r="CK3000">
            <v>0</v>
          </cell>
          <cell r="CL3000">
            <v>0</v>
          </cell>
          <cell r="CM3000">
            <v>0</v>
          </cell>
          <cell r="CN3000">
            <v>0</v>
          </cell>
          <cell r="CO3000">
            <v>1600000</v>
          </cell>
          <cell r="CP3000">
            <v>0</v>
          </cell>
          <cell r="CQ3000">
            <v>0</v>
          </cell>
          <cell r="CR3000">
            <v>0</v>
          </cell>
          <cell r="CS3000">
            <v>0</v>
          </cell>
          <cell r="CT3000">
            <v>0</v>
          </cell>
          <cell r="CU3000">
            <v>0</v>
          </cell>
          <cell r="CV3000">
            <v>0</v>
          </cell>
          <cell r="CW3000">
            <v>0</v>
          </cell>
          <cell r="EB3000">
            <v>0</v>
          </cell>
          <cell r="EC3000">
            <v>0</v>
          </cell>
          <cell r="ED3000">
            <v>0</v>
          </cell>
          <cell r="EE3000">
            <v>0</v>
          </cell>
          <cell r="EF3000">
            <v>0</v>
          </cell>
          <cell r="EG3000">
            <v>0</v>
          </cell>
          <cell r="EK3000">
            <v>0</v>
          </cell>
          <cell r="EL3000">
            <v>0</v>
          </cell>
          <cell r="EM300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X40"/>
  <sheetViews>
    <sheetView view="pageLayout" topLeftCell="J1" zoomScaleNormal="100" workbookViewId="0">
      <selection activeCell="R11" sqref="R11:R12"/>
    </sheetView>
  </sheetViews>
  <sheetFormatPr defaultColWidth="9" defaultRowHeight="12"/>
  <cols>
    <col min="1" max="1" width="2.6640625" style="39" bestFit="1" customWidth="1"/>
    <col min="2" max="2" width="43.6640625" style="51" customWidth="1"/>
    <col min="3" max="3" width="5.5546875" style="51" customWidth="1"/>
    <col min="4" max="4" width="10.33203125" style="51" customWidth="1"/>
    <col min="5" max="5" width="10.33203125" style="101" customWidth="1"/>
    <col min="6" max="10" width="10.33203125" style="39" customWidth="1"/>
    <col min="11" max="11" width="2.6640625" style="39" bestFit="1" customWidth="1"/>
    <col min="12" max="12" width="43.88671875" style="51" customWidth="1"/>
    <col min="13" max="13" width="5.5546875" style="51" customWidth="1"/>
    <col min="14" max="14" width="10.33203125" style="51" customWidth="1"/>
    <col min="15" max="15" width="10.33203125" style="101" customWidth="1"/>
    <col min="16" max="20" width="10.33203125" style="39" customWidth="1"/>
    <col min="21" max="21" width="9" style="39" customWidth="1"/>
    <col min="22" max="16384" width="9" style="39"/>
  </cols>
  <sheetData>
    <row r="1" spans="1:24" ht="12.6" thickBot="1">
      <c r="C1" s="61"/>
      <c r="D1" s="61"/>
      <c r="F1" s="66"/>
      <c r="G1" s="66"/>
      <c r="H1" s="66"/>
      <c r="I1" s="66"/>
      <c r="J1" s="66"/>
      <c r="M1" s="61"/>
      <c r="N1" s="61"/>
      <c r="O1" s="102"/>
      <c r="P1" s="66"/>
      <c r="Q1" s="66"/>
      <c r="R1" s="66"/>
      <c r="S1" s="66"/>
      <c r="T1" s="66"/>
    </row>
    <row r="2" spans="1:24" ht="20.399999999999999" customHeight="1">
      <c r="A2" s="185" t="s">
        <v>8</v>
      </c>
      <c r="B2" s="186" t="s">
        <v>46</v>
      </c>
      <c r="C2" s="187" t="s">
        <v>256</v>
      </c>
      <c r="D2" s="635" t="s">
        <v>372</v>
      </c>
      <c r="E2" s="635" t="s">
        <v>195</v>
      </c>
      <c r="F2" s="666" t="s">
        <v>373</v>
      </c>
      <c r="G2" s="633" t="s">
        <v>369</v>
      </c>
      <c r="H2" s="633" t="s">
        <v>370</v>
      </c>
      <c r="I2" s="633" t="s">
        <v>371</v>
      </c>
      <c r="J2" s="634" t="s">
        <v>7</v>
      </c>
      <c r="K2" s="185" t="s">
        <v>45</v>
      </c>
      <c r="L2" s="186" t="s">
        <v>47</v>
      </c>
      <c r="M2" s="187" t="s">
        <v>256</v>
      </c>
      <c r="N2" s="635" t="s">
        <v>372</v>
      </c>
      <c r="O2" s="635" t="s">
        <v>195</v>
      </c>
      <c r="P2" s="666" t="s">
        <v>373</v>
      </c>
      <c r="Q2" s="633" t="s">
        <v>369</v>
      </c>
      <c r="R2" s="633" t="s">
        <v>370</v>
      </c>
      <c r="S2" s="633" t="s">
        <v>371</v>
      </c>
      <c r="T2" s="634" t="s">
        <v>7</v>
      </c>
    </row>
    <row r="3" spans="1:24">
      <c r="A3" s="188">
        <v>1</v>
      </c>
      <c r="B3" s="170" t="s">
        <v>61</v>
      </c>
      <c r="C3" s="171" t="s">
        <v>113</v>
      </c>
      <c r="D3" s="172">
        <f>'2 melléklet'!AT5</f>
        <v>972903566</v>
      </c>
      <c r="E3" s="172">
        <v>842912040</v>
      </c>
      <c r="F3" s="172">
        <v>164880268</v>
      </c>
      <c r="G3" s="172">
        <v>30909986</v>
      </c>
      <c r="H3" s="172">
        <f>SUM('3 melléklet'!$V5:$X5)-$E3-$F3-$G3</f>
        <v>7356787</v>
      </c>
      <c r="I3" s="172">
        <f>SUM('3 melléklet'!$V5:$X5)-$E3-$F3-$G3-$H3</f>
        <v>0</v>
      </c>
      <c r="J3" s="189">
        <f>E3+F3+G3+H3+I3</f>
        <v>1046059081</v>
      </c>
      <c r="K3" s="200">
        <v>1</v>
      </c>
      <c r="L3" s="173" t="s">
        <v>1</v>
      </c>
      <c r="M3" s="174" t="s">
        <v>133</v>
      </c>
      <c r="N3" s="175">
        <f>'5 melléklet'!AT5</f>
        <v>731633113</v>
      </c>
      <c r="O3" s="175">
        <v>656752198</v>
      </c>
      <c r="P3" s="172">
        <v>157574716.87731123</v>
      </c>
      <c r="Q3" s="172">
        <v>16030641</v>
      </c>
      <c r="R3" s="172">
        <f>SUM('6 melléklet'!$V5:$X5)-$O3-$P3-$Q3</f>
        <v>6400405</v>
      </c>
      <c r="S3" s="172">
        <f>SUM('6 melléklet'!$V5:$X5)-$O3-$P3-$Q3-$R3</f>
        <v>0</v>
      </c>
      <c r="T3" s="189">
        <f t="shared" ref="T3:T9" si="0">O3+P3+Q3+R3+S3</f>
        <v>836757960.87731123</v>
      </c>
    </row>
    <row r="4" spans="1:24" ht="11.85" customHeight="1">
      <c r="A4" s="188"/>
      <c r="B4" s="400" t="s">
        <v>257</v>
      </c>
      <c r="C4" s="401" t="s">
        <v>135</v>
      </c>
      <c r="D4" s="402">
        <f>'2 melléklet'!AT6</f>
        <v>769383714</v>
      </c>
      <c r="E4" s="402">
        <v>760875036</v>
      </c>
      <c r="F4" s="402">
        <v>30717063</v>
      </c>
      <c r="G4" s="172">
        <v>27129986</v>
      </c>
      <c r="H4" s="172">
        <f>SUM('3 melléklet'!$V6:$X6)-$E4-$F4-$G4</f>
        <v>7356787</v>
      </c>
      <c r="I4" s="172">
        <f>SUM('3 melléklet'!$V6:$X6)-$E4-$F4-$G4-$H4</f>
        <v>0</v>
      </c>
      <c r="J4" s="670">
        <f>E4+F4+G4+H4+I4</f>
        <v>826078872</v>
      </c>
      <c r="K4" s="201">
        <v>2</v>
      </c>
      <c r="L4" s="173" t="s">
        <v>49</v>
      </c>
      <c r="M4" s="174" t="s">
        <v>134</v>
      </c>
      <c r="N4" s="175">
        <f>'5 melléklet'!AT6</f>
        <v>89841867</v>
      </c>
      <c r="O4" s="175">
        <v>83149548</v>
      </c>
      <c r="P4" s="172">
        <v>12479936.52268894</v>
      </c>
      <c r="Q4" s="172">
        <v>2119123</v>
      </c>
      <c r="R4" s="172">
        <f>SUM('6 melléklet'!$V6:$X6)-$O4-$P4-$Q4</f>
        <v>956382</v>
      </c>
      <c r="S4" s="172">
        <f>SUM('6 melléklet'!$V6:$X6)-$O4-$P4-$Q4-$R4</f>
        <v>0</v>
      </c>
      <c r="T4" s="189">
        <f t="shared" si="0"/>
        <v>98704989.52268894</v>
      </c>
    </row>
    <row r="5" spans="1:24">
      <c r="A5" s="188">
        <v>2</v>
      </c>
      <c r="B5" s="170" t="s">
        <v>48</v>
      </c>
      <c r="C5" s="171" t="s">
        <v>115</v>
      </c>
      <c r="D5" s="172">
        <f>'2 melléklet'!AT7</f>
        <v>123039371</v>
      </c>
      <c r="E5" s="172">
        <v>85000000</v>
      </c>
      <c r="F5" s="172">
        <v>22642618</v>
      </c>
      <c r="G5" s="172">
        <v>447480</v>
      </c>
      <c r="H5" s="172">
        <f>SUM('3 melléklet'!$V7:$X7)-$E5-$F5-$G5</f>
        <v>5200000</v>
      </c>
      <c r="I5" s="172">
        <f>SUM('3 melléklet'!$V7:$X7)-$E5-$F5-$G5-$H5</f>
        <v>0</v>
      </c>
      <c r="J5" s="189">
        <f>E5+F5+G5+H5+I5</f>
        <v>113290098</v>
      </c>
      <c r="K5" s="200">
        <v>3</v>
      </c>
      <c r="L5" s="173" t="s">
        <v>2</v>
      </c>
      <c r="M5" s="174" t="s">
        <v>136</v>
      </c>
      <c r="N5" s="175">
        <f>'5 melléklet'!AT7</f>
        <v>565527139</v>
      </c>
      <c r="O5" s="175">
        <v>547158588</v>
      </c>
      <c r="P5" s="172">
        <v>3860179</v>
      </c>
      <c r="Q5" s="172">
        <v>53362421.480000019</v>
      </c>
      <c r="R5" s="172">
        <f>SUM('6 melléklet'!$V7:$X7)-$O5-$P5-$Q5</f>
        <v>37635848</v>
      </c>
      <c r="S5" s="172">
        <f>SUM('6 melléklet'!$V7:$X7)-$O5-$P5-$Q5-$R5</f>
        <v>0</v>
      </c>
      <c r="T5" s="189">
        <f t="shared" si="0"/>
        <v>642017036.48000002</v>
      </c>
    </row>
    <row r="6" spans="1:24">
      <c r="A6" s="188">
        <v>3</v>
      </c>
      <c r="B6" s="170" t="s">
        <v>227</v>
      </c>
      <c r="C6" s="171" t="s">
        <v>116</v>
      </c>
      <c r="D6" s="172">
        <f>'2 melléklet'!AT8</f>
        <v>343569890</v>
      </c>
      <c r="E6" s="172">
        <v>322491055</v>
      </c>
      <c r="F6" s="172">
        <v>0</v>
      </c>
      <c r="G6" s="172">
        <v>255380</v>
      </c>
      <c r="H6" s="172">
        <f>SUM('3 melléklet'!$V8:$X8)-$E6-$F6-$G6</f>
        <v>0</v>
      </c>
      <c r="I6" s="172">
        <f>SUM('3 melléklet'!$V8:$X8)-$E6-$F6-$G6-$H6</f>
        <v>0</v>
      </c>
      <c r="J6" s="189">
        <f>E6+F6+G6+H6+I6</f>
        <v>322746435</v>
      </c>
      <c r="K6" s="200">
        <v>4</v>
      </c>
      <c r="L6" s="173" t="s">
        <v>43</v>
      </c>
      <c r="M6" s="174" t="s">
        <v>137</v>
      </c>
      <c r="N6" s="175">
        <f>'5 melléklet'!AT8</f>
        <v>34094171</v>
      </c>
      <c r="O6" s="175">
        <v>24999500</v>
      </c>
      <c r="P6" s="172">
        <v>0</v>
      </c>
      <c r="Q6" s="172">
        <v>0</v>
      </c>
      <c r="R6" s="172">
        <f>SUM('6 melléklet'!$V8:$X8)-$O6-$P6-$Q6</f>
        <v>0</v>
      </c>
      <c r="S6" s="172">
        <f>SUM('6 melléklet'!$V8:$X8)-$O6-$P6-$Q6-$R6</f>
        <v>0</v>
      </c>
      <c r="T6" s="189">
        <f t="shared" si="0"/>
        <v>24999500</v>
      </c>
    </row>
    <row r="7" spans="1:24" ht="11.85" customHeight="1">
      <c r="A7" s="188">
        <v>4</v>
      </c>
      <c r="B7" s="170" t="s">
        <v>63</v>
      </c>
      <c r="C7" s="171" t="s">
        <v>118</v>
      </c>
      <c r="D7" s="172">
        <f>'2 melléklet'!AT9</f>
        <v>9207060</v>
      </c>
      <c r="E7" s="172">
        <v>10959100</v>
      </c>
      <c r="F7" s="172">
        <v>0</v>
      </c>
      <c r="G7" s="172">
        <v>4000000</v>
      </c>
      <c r="H7" s="172">
        <f>SUM('3 melléklet'!$V9:$X9)-$E7-$F7-$G7</f>
        <v>0</v>
      </c>
      <c r="I7" s="172">
        <f>SUM('3 melléklet'!$V9:$X9)-$E7-$F7-$G7-$H7</f>
        <v>0</v>
      </c>
      <c r="J7" s="189">
        <f t="shared" ref="J7:J25" si="1">E7+F7+G7+H7+I7</f>
        <v>14959100</v>
      </c>
      <c r="K7" s="200">
        <v>5</v>
      </c>
      <c r="L7" s="173" t="s">
        <v>50</v>
      </c>
      <c r="M7" s="174" t="s">
        <v>138</v>
      </c>
      <c r="N7" s="175">
        <f>'5 melléklet'!AT9</f>
        <v>30422433</v>
      </c>
      <c r="O7" s="175">
        <v>6728930</v>
      </c>
      <c r="P7" s="172">
        <v>0</v>
      </c>
      <c r="Q7" s="172">
        <v>4000000</v>
      </c>
      <c r="R7" s="172">
        <f>SUM('6 melléklet'!$V9:$X9)-$O7-$P7-$Q7</f>
        <v>0</v>
      </c>
      <c r="S7" s="172">
        <f>SUM('6 melléklet'!$V9:$X9)-$O7-$P7-$Q7-$R7</f>
        <v>0</v>
      </c>
      <c r="T7" s="189">
        <f t="shared" si="0"/>
        <v>10728930</v>
      </c>
    </row>
    <row r="8" spans="1:24">
      <c r="A8" s="188"/>
      <c r="B8" s="176" t="s">
        <v>52</v>
      </c>
      <c r="C8" s="177"/>
      <c r="D8" s="178">
        <f>'2 melléklet'!AT10</f>
        <v>1448719887</v>
      </c>
      <c r="E8" s="178">
        <v>1261362195</v>
      </c>
      <c r="F8" s="178">
        <v>187522886</v>
      </c>
      <c r="G8" s="178">
        <v>35612846</v>
      </c>
      <c r="H8" s="178">
        <f>SUM('3 melléklet'!$V10:$X10)-$E8-$F8-$G8</f>
        <v>12556787</v>
      </c>
      <c r="I8" s="178">
        <f>SUM('3 melléklet'!$V10:$X10)-$E8-$F8-$G8-$H8</f>
        <v>0</v>
      </c>
      <c r="J8" s="191">
        <f t="shared" si="1"/>
        <v>1497054714</v>
      </c>
      <c r="K8" s="200">
        <v>6</v>
      </c>
      <c r="L8" s="170" t="s">
        <v>92</v>
      </c>
      <c r="M8" s="171" t="s">
        <v>139</v>
      </c>
      <c r="N8" s="175">
        <f>'5 melléklet'!AT10</f>
        <v>0</v>
      </c>
      <c r="O8" s="175">
        <v>0</v>
      </c>
      <c r="P8" s="172">
        <v>0</v>
      </c>
      <c r="Q8" s="172">
        <v>0</v>
      </c>
      <c r="R8" s="172">
        <f>SUM('6 melléklet'!$V10:$X10)-$O8-$P8-$Q8</f>
        <v>0</v>
      </c>
      <c r="S8" s="172">
        <f>SUM('6 melléklet'!$V10:$X10)-$O8-$P8-$Q8-$R8</f>
        <v>0</v>
      </c>
      <c r="T8" s="189">
        <f t="shared" si="0"/>
        <v>0</v>
      </c>
      <c r="U8" s="66"/>
    </row>
    <row r="9" spans="1:24" s="40" customFormat="1" ht="14.4" customHeight="1">
      <c r="A9" s="190" t="s">
        <v>42</v>
      </c>
      <c r="B9" s="169" t="s">
        <v>53</v>
      </c>
      <c r="C9" s="171"/>
      <c r="D9" s="172">
        <f>'2 melléklet'!AT11</f>
        <v>0</v>
      </c>
      <c r="E9" s="172"/>
      <c r="F9" s="172"/>
      <c r="G9" s="172"/>
      <c r="H9" s="172"/>
      <c r="I9" s="172"/>
      <c r="J9" s="189"/>
      <c r="K9" s="202"/>
      <c r="L9" s="179" t="s">
        <v>51</v>
      </c>
      <c r="M9" s="180"/>
      <c r="N9" s="181">
        <f>'5 melléklet'!AT11</f>
        <v>1451518723</v>
      </c>
      <c r="O9" s="181">
        <v>1318788764</v>
      </c>
      <c r="P9" s="178">
        <v>173914832.40000001</v>
      </c>
      <c r="Q9" s="178">
        <v>75512185.480000019</v>
      </c>
      <c r="R9" s="178">
        <f>SUM('6 melléklet'!$V11:$X11)-$O9-$P9-$Q9</f>
        <v>44992635.000000089</v>
      </c>
      <c r="S9" s="178">
        <f>SUM('6 melléklet'!$V11:$X11)-$O9-$P9-$Q9-$R9</f>
        <v>0</v>
      </c>
      <c r="T9" s="191">
        <f t="shared" si="0"/>
        <v>1613208416.8800001</v>
      </c>
    </row>
    <row r="10" spans="1:24" s="81" customFormat="1" ht="11.85" customHeight="1">
      <c r="A10" s="192">
        <v>5</v>
      </c>
      <c r="B10" s="206" t="s">
        <v>62</v>
      </c>
      <c r="C10" s="171" t="s">
        <v>119</v>
      </c>
      <c r="D10" s="172">
        <f>'2 melléklet'!AT12</f>
        <v>66453203</v>
      </c>
      <c r="E10" s="207">
        <v>0</v>
      </c>
      <c r="F10" s="207">
        <v>0</v>
      </c>
      <c r="G10" s="172">
        <v>39899240</v>
      </c>
      <c r="H10" s="172">
        <f>SUM('3 melléklet'!$V12:$X12)-$E10-$F10-$G10</f>
        <v>135155847</v>
      </c>
      <c r="I10" s="172">
        <f>SUM('3 melléklet'!$V12:$X12)-$E10-$F10-$G10-$H10</f>
        <v>0</v>
      </c>
      <c r="J10" s="671">
        <f t="shared" si="1"/>
        <v>175055087</v>
      </c>
      <c r="K10" s="208" t="s">
        <v>74</v>
      </c>
      <c r="L10" s="209" t="s">
        <v>54</v>
      </c>
      <c r="M10" s="174"/>
      <c r="N10" s="676">
        <f>'5 melléklet'!AT12</f>
        <v>0</v>
      </c>
      <c r="O10" s="676"/>
      <c r="P10" s="676"/>
      <c r="Q10" s="676"/>
      <c r="R10" s="676"/>
      <c r="S10" s="676"/>
      <c r="T10" s="677"/>
      <c r="U10" s="210"/>
      <c r="V10" s="210"/>
    </row>
    <row r="11" spans="1:24">
      <c r="A11" s="188">
        <v>6</v>
      </c>
      <c r="B11" s="170" t="s">
        <v>55</v>
      </c>
      <c r="C11" s="171" t="s">
        <v>121</v>
      </c>
      <c r="D11" s="172">
        <f>'2 melléklet'!AT13</f>
        <v>714336</v>
      </c>
      <c r="E11" s="172">
        <v>25000000</v>
      </c>
      <c r="F11" s="172">
        <v>500000</v>
      </c>
      <c r="G11" s="172">
        <v>0</v>
      </c>
      <c r="H11" s="172">
        <f>SUM('3 melléklet'!$V13:$X13)-$E11-$F11-$G11</f>
        <v>0</v>
      </c>
      <c r="I11" s="172">
        <f>SUM('3 melléklet'!$V13:$X13)-$E11-$F11-$G11-$H11</f>
        <v>0</v>
      </c>
      <c r="J11" s="189">
        <f t="shared" si="1"/>
        <v>25500000</v>
      </c>
      <c r="K11" s="200">
        <v>7</v>
      </c>
      <c r="L11" s="173" t="s">
        <v>56</v>
      </c>
      <c r="M11" s="174" t="s">
        <v>140</v>
      </c>
      <c r="N11" s="175">
        <f>'5 melléklet'!AT13</f>
        <v>28392065</v>
      </c>
      <c r="O11" s="175">
        <v>6016000</v>
      </c>
      <c r="P11" s="172">
        <v>0</v>
      </c>
      <c r="Q11" s="172">
        <v>0</v>
      </c>
      <c r="R11" s="172">
        <f>SUM('6 melléklet'!$V13:$X13)-$O11-$P11-$Q11</f>
        <v>49120000</v>
      </c>
      <c r="S11" s="172">
        <f>SUM('6 melléklet'!$V13:$X13)-$O11-$P11-$Q11-$R11</f>
        <v>0</v>
      </c>
      <c r="T11" s="189">
        <f>O11+P11+Q11+R11+S11</f>
        <v>55136000</v>
      </c>
    </row>
    <row r="12" spans="1:24" ht="24.6" customHeight="1">
      <c r="A12" s="192">
        <v>7</v>
      </c>
      <c r="B12" s="170" t="s">
        <v>64</v>
      </c>
      <c r="C12" s="171" t="s">
        <v>122</v>
      </c>
      <c r="D12" s="172">
        <f>'2 melléklet'!AT14</f>
        <v>0</v>
      </c>
      <c r="E12" s="172">
        <v>0</v>
      </c>
      <c r="F12" s="172">
        <v>0</v>
      </c>
      <c r="G12" s="172">
        <v>0</v>
      </c>
      <c r="H12" s="172">
        <f>SUM('3 melléklet'!$V14:$X14)-$E12-$F12-$G12</f>
        <v>0</v>
      </c>
      <c r="I12" s="172">
        <f>SUM('3 melléklet'!$V14:$X14)-$E12-$F12-$G12-$H12</f>
        <v>0</v>
      </c>
      <c r="J12" s="191">
        <f t="shared" si="1"/>
        <v>0</v>
      </c>
      <c r="K12" s="200">
        <v>8</v>
      </c>
      <c r="L12" s="173" t="s">
        <v>57</v>
      </c>
      <c r="M12" s="174" t="s">
        <v>141</v>
      </c>
      <c r="N12" s="175">
        <f>'5 melléklet'!AT14</f>
        <v>2702751</v>
      </c>
      <c r="O12" s="175">
        <v>60034632</v>
      </c>
      <c r="P12" s="172">
        <v>2118360</v>
      </c>
      <c r="Q12" s="172">
        <v>0</v>
      </c>
      <c r="R12" s="172">
        <f>SUM('6 melléklet'!$V14:$X14)-$O12-$P12-$Q12</f>
        <v>3600000</v>
      </c>
      <c r="S12" s="172">
        <f>SUM('6 melléklet'!$V14:$X14)-$O12-$P12-$Q12-$R12</f>
        <v>0</v>
      </c>
      <c r="T12" s="189">
        <f>O12+P12+Q12+R12+S12</f>
        <v>65752992</v>
      </c>
      <c r="U12" s="66"/>
      <c r="X12" s="66"/>
    </row>
    <row r="13" spans="1:24">
      <c r="A13" s="188"/>
      <c r="B13" s="176" t="s">
        <v>60</v>
      </c>
      <c r="C13" s="177"/>
      <c r="D13" s="178">
        <f>'2 melléklet'!AT15</f>
        <v>67167539</v>
      </c>
      <c r="E13" s="178">
        <v>25000000</v>
      </c>
      <c r="F13" s="178">
        <v>500000</v>
      </c>
      <c r="G13" s="178">
        <v>39899240</v>
      </c>
      <c r="H13" s="178">
        <f>SUM('3 melléklet'!$V15:$X15)-$E13-$F13-$G13</f>
        <v>135155847</v>
      </c>
      <c r="I13" s="178">
        <f>SUM('3 melléklet'!$V15:$X15)-$E13-$F13-$G13-$H13</f>
        <v>0</v>
      </c>
      <c r="J13" s="191">
        <f t="shared" si="1"/>
        <v>200555087</v>
      </c>
      <c r="K13" s="200">
        <v>9</v>
      </c>
      <c r="L13" s="173" t="s">
        <v>77</v>
      </c>
      <c r="M13" s="174" t="s">
        <v>142</v>
      </c>
      <c r="N13" s="175">
        <f>'5 melléklet'!AT15</f>
        <v>2570000</v>
      </c>
      <c r="O13" s="175">
        <v>4000000</v>
      </c>
      <c r="P13" s="172">
        <v>0</v>
      </c>
      <c r="Q13" s="172">
        <v>0</v>
      </c>
      <c r="R13" s="172">
        <f>SUM('6 melléklet'!$V15:$X15)-$O13-$P13-$Q13</f>
        <v>0</v>
      </c>
      <c r="S13" s="172">
        <f>SUM('6 melléklet'!$V15:$X15)-$O13-$P13-$Q13-$R13</f>
        <v>0</v>
      </c>
      <c r="T13" s="189">
        <f>O13+P13+Q13+R13+S13</f>
        <v>4000000</v>
      </c>
    </row>
    <row r="14" spans="1:24">
      <c r="A14" s="190" t="s">
        <v>44</v>
      </c>
      <c r="B14" s="169" t="s">
        <v>76</v>
      </c>
      <c r="C14" s="171"/>
      <c r="D14" s="172">
        <f>'2 melléklet'!AT16</f>
        <v>0</v>
      </c>
      <c r="E14" s="172"/>
      <c r="F14" s="172"/>
      <c r="G14" s="172"/>
      <c r="H14" s="172"/>
      <c r="I14" s="172"/>
      <c r="J14" s="189"/>
      <c r="K14" s="200">
        <v>10</v>
      </c>
      <c r="L14" s="173" t="s">
        <v>13</v>
      </c>
      <c r="M14" s="174" t="s">
        <v>139</v>
      </c>
      <c r="N14" s="175">
        <f>'5 melléklet'!AT16</f>
        <v>0</v>
      </c>
      <c r="O14" s="175">
        <v>0</v>
      </c>
      <c r="P14" s="172">
        <v>0</v>
      </c>
      <c r="Q14" s="172">
        <v>0</v>
      </c>
      <c r="R14" s="172">
        <f>SUM('6 melléklet'!$V16:$X16)-$O14-$P14-$Q14</f>
        <v>49999999</v>
      </c>
      <c r="S14" s="172">
        <f>SUM('6 melléklet'!$V16:$X16)-$O14-$P14-$Q14-$R14</f>
        <v>0</v>
      </c>
      <c r="T14" s="189">
        <f>O14+P14+Q14+R14+S14</f>
        <v>49999999</v>
      </c>
      <c r="U14" s="66"/>
      <c r="X14" s="66"/>
    </row>
    <row r="15" spans="1:24" s="40" customFormat="1">
      <c r="A15" s="188"/>
      <c r="B15" s="170" t="s">
        <v>71</v>
      </c>
      <c r="C15" s="171"/>
      <c r="D15" s="172"/>
      <c r="E15" s="172"/>
      <c r="F15" s="172"/>
      <c r="G15" s="172"/>
      <c r="H15" s="172"/>
      <c r="I15" s="172"/>
      <c r="J15" s="189"/>
      <c r="K15" s="202"/>
      <c r="L15" s="179" t="s">
        <v>59</v>
      </c>
      <c r="M15" s="180"/>
      <c r="N15" s="181">
        <f>'5 melléklet'!AT17</f>
        <v>33664816</v>
      </c>
      <c r="O15" s="181">
        <v>70050632</v>
      </c>
      <c r="P15" s="178">
        <v>2118360</v>
      </c>
      <c r="Q15" s="178">
        <v>0</v>
      </c>
      <c r="R15" s="178">
        <f>SUM('6 melléklet'!$V17:$X17)-$O15-$P15-$Q15</f>
        <v>102719999</v>
      </c>
      <c r="S15" s="178">
        <f>SUM('6 melléklet'!$V17:$X17)-$O15-$P15-$Q15-$R15</f>
        <v>0</v>
      </c>
      <c r="T15" s="191">
        <f>O15+P15+Q15+R15+S15</f>
        <v>174888991</v>
      </c>
    </row>
    <row r="16" spans="1:24" ht="16.5" customHeight="1">
      <c r="A16" s="188">
        <v>8</v>
      </c>
      <c r="B16" s="170" t="s">
        <v>69</v>
      </c>
      <c r="C16" s="171" t="s">
        <v>143</v>
      </c>
      <c r="D16" s="172">
        <f>'2 melléklet'!AT18</f>
        <v>84693608</v>
      </c>
      <c r="E16" s="172">
        <v>65058993</v>
      </c>
      <c r="F16" s="172">
        <v>-11989694</v>
      </c>
      <c r="G16" s="172">
        <v>0</v>
      </c>
      <c r="H16" s="172">
        <f>SUM('3 melléklet'!$V18:$X18)-$E16-$F16-$G16</f>
        <v>0</v>
      </c>
      <c r="I16" s="172">
        <f>SUM('3 melléklet'!$V18:$X18)-$E16-$F16-$G16-$H16</f>
        <v>0</v>
      </c>
      <c r="J16" s="189">
        <f t="shared" si="1"/>
        <v>53069299</v>
      </c>
      <c r="K16" s="203" t="s">
        <v>75</v>
      </c>
      <c r="L16" s="205" t="s">
        <v>76</v>
      </c>
      <c r="M16" s="174"/>
      <c r="N16" s="676">
        <f>'5 melléklet'!AT18</f>
        <v>0</v>
      </c>
      <c r="O16" s="676"/>
      <c r="P16" s="676"/>
      <c r="Q16" s="676"/>
      <c r="R16" s="676"/>
      <c r="S16" s="676"/>
      <c r="T16" s="677"/>
    </row>
    <row r="17" spans="1:20" ht="15" customHeight="1">
      <c r="A17" s="188">
        <v>9</v>
      </c>
      <c r="B17" s="170" t="s">
        <v>70</v>
      </c>
      <c r="C17" s="171" t="s">
        <v>144</v>
      </c>
      <c r="D17" s="172">
        <f>'2 melléklet'!AT19</f>
        <v>0</v>
      </c>
      <c r="E17" s="172">
        <v>0</v>
      </c>
      <c r="F17" s="172">
        <v>0</v>
      </c>
      <c r="G17" s="172">
        <v>0</v>
      </c>
      <c r="H17" s="172">
        <f>SUM('3 melléklet'!$V19:$X19)-$E17-$F17-$G17</f>
        <v>0</v>
      </c>
      <c r="I17" s="172">
        <f>SUM('3 melléklet'!$V19:$X19)-$E17-$F17-$G17-$H17</f>
        <v>0</v>
      </c>
      <c r="J17" s="189">
        <f t="shared" si="1"/>
        <v>0</v>
      </c>
      <c r="K17" s="200">
        <v>9</v>
      </c>
      <c r="L17" s="173" t="s">
        <v>259</v>
      </c>
      <c r="M17" s="174" t="s">
        <v>130</v>
      </c>
      <c r="N17" s="175">
        <f>'5 melléklet'!AT19</f>
        <v>0</v>
      </c>
      <c r="O17" s="175">
        <v>0</v>
      </c>
      <c r="P17" s="172">
        <v>0</v>
      </c>
      <c r="Q17" s="172">
        <v>0</v>
      </c>
      <c r="R17" s="172">
        <f>SUM('6 melléklet'!$V19:$X19)-$O17-$P17-$Q17</f>
        <v>0</v>
      </c>
      <c r="S17" s="172">
        <f>SUM('6 melléklet'!$V19:$X19)-$O17-$P17-$Q17-$R17</f>
        <v>0</v>
      </c>
      <c r="T17" s="191">
        <f t="shared" ref="T17:T26" si="2">O17+P17+Q17+R17+S17</f>
        <v>0</v>
      </c>
    </row>
    <row r="18" spans="1:20" ht="11.85" customHeight="1">
      <c r="A18" s="188"/>
      <c r="B18" s="170" t="s">
        <v>72</v>
      </c>
      <c r="C18" s="171"/>
      <c r="D18" s="172">
        <f>'2 melléklet'!AT20</f>
        <v>0</v>
      </c>
      <c r="E18" s="172"/>
      <c r="F18" s="172"/>
      <c r="G18" s="172"/>
      <c r="H18" s="172"/>
      <c r="I18" s="172"/>
      <c r="J18" s="189"/>
      <c r="K18" s="200">
        <v>10</v>
      </c>
      <c r="L18" s="173" t="s">
        <v>260</v>
      </c>
      <c r="M18" s="174" t="s">
        <v>131</v>
      </c>
      <c r="N18" s="175">
        <f>'5 melléklet'!AT20</f>
        <v>0</v>
      </c>
      <c r="O18" s="175">
        <v>0</v>
      </c>
      <c r="P18" s="172">
        <v>0</v>
      </c>
      <c r="Q18" s="172">
        <v>40000000</v>
      </c>
      <c r="R18" s="172">
        <f>SUM('6 melléklet'!$V20:$X20)-$O18-$P18-$Q18</f>
        <v>0</v>
      </c>
      <c r="S18" s="172">
        <f>SUM('6 melléklet'!$V20:$X20)-$O18-$P18-$Q18-$R18</f>
        <v>0</v>
      </c>
      <c r="T18" s="189">
        <f t="shared" si="2"/>
        <v>40000000</v>
      </c>
    </row>
    <row r="19" spans="1:20" ht="14.4" customHeight="1">
      <c r="A19" s="188">
        <v>10</v>
      </c>
      <c r="B19" s="170" t="s">
        <v>69</v>
      </c>
      <c r="C19" s="171" t="s">
        <v>143</v>
      </c>
      <c r="D19" s="172">
        <f>'2 melléklet'!AT21</f>
        <v>0</v>
      </c>
      <c r="E19" s="172">
        <v>62580589</v>
      </c>
      <c r="F19" s="172">
        <v>0</v>
      </c>
      <c r="G19" s="172">
        <v>0</v>
      </c>
      <c r="H19" s="172">
        <f>SUM('3 melléklet'!$V21:$X21)-$E19-$F19-$G19</f>
        <v>0</v>
      </c>
      <c r="I19" s="172">
        <f>SUM('3 melléklet'!$V21:$X21)-$E19-$F19-$G19-$H19</f>
        <v>0</v>
      </c>
      <c r="J19" s="189">
        <f t="shared" si="1"/>
        <v>62580589</v>
      </c>
      <c r="K19" s="201">
        <v>11</v>
      </c>
      <c r="L19" s="170" t="s">
        <v>148</v>
      </c>
      <c r="M19" s="171" t="s">
        <v>132</v>
      </c>
      <c r="N19" s="175">
        <f>'5 melléklet'!AT21</f>
        <v>24954540</v>
      </c>
      <c r="O19" s="175">
        <v>25162381</v>
      </c>
      <c r="P19" s="172">
        <v>0</v>
      </c>
      <c r="Q19" s="172">
        <v>0</v>
      </c>
      <c r="R19" s="172">
        <f>SUM('6 melléklet'!$V21:$X21)-$O19-$P19-$Q19</f>
        <v>0</v>
      </c>
      <c r="S19" s="172">
        <f>SUM('6 melléklet'!$V21:$X21)-$O19-$P19-$Q19-$R19</f>
        <v>0</v>
      </c>
      <c r="T19" s="189">
        <f t="shared" si="2"/>
        <v>25162381</v>
      </c>
    </row>
    <row r="20" spans="1:20">
      <c r="A20" s="188">
        <v>11</v>
      </c>
      <c r="B20" s="170" t="s">
        <v>70</v>
      </c>
      <c r="C20" s="171" t="s">
        <v>144</v>
      </c>
      <c r="D20" s="172">
        <f>'2 melléklet'!AT22</f>
        <v>0</v>
      </c>
      <c r="E20" s="172">
        <v>0</v>
      </c>
      <c r="F20" s="172">
        <v>0</v>
      </c>
      <c r="G20" s="172">
        <v>0</v>
      </c>
      <c r="H20" s="172">
        <f>SUM('3 melléklet'!$V22:$X22)-$E20-$F20-$G20</f>
        <v>0</v>
      </c>
      <c r="I20" s="172">
        <f>SUM('3 melléklet'!$V22:$X22)-$E20-$F20-$G20-$H20</f>
        <v>0</v>
      </c>
      <c r="J20" s="191">
        <f t="shared" si="1"/>
        <v>0</v>
      </c>
      <c r="K20" s="200"/>
      <c r="L20" s="179" t="s">
        <v>89</v>
      </c>
      <c r="M20" s="179"/>
      <c r="N20" s="181">
        <f>'5 melléklet'!AT22</f>
        <v>24954540</v>
      </c>
      <c r="O20" s="181">
        <v>25162381</v>
      </c>
      <c r="P20" s="178">
        <v>0</v>
      </c>
      <c r="Q20" s="178">
        <v>40000000</v>
      </c>
      <c r="R20" s="178">
        <f>SUM('6 melléklet'!$V22:$X22)-$O20-$P20-$Q20</f>
        <v>0</v>
      </c>
      <c r="S20" s="178">
        <f>SUM('6 melléklet'!$V22:$X22)-$O20-$P20-$Q20-$R20</f>
        <v>0</v>
      </c>
      <c r="T20" s="191">
        <f t="shared" si="2"/>
        <v>65162381</v>
      </c>
    </row>
    <row r="21" spans="1:20" ht="11.85" customHeight="1">
      <c r="A21" s="188"/>
      <c r="B21" s="170" t="s">
        <v>73</v>
      </c>
      <c r="C21" s="171"/>
      <c r="D21" s="172">
        <f>'2 melléklet'!AT23</f>
        <v>0</v>
      </c>
      <c r="E21" s="172"/>
      <c r="F21" s="172"/>
      <c r="G21" s="172"/>
      <c r="H21" s="172"/>
      <c r="I21" s="172"/>
      <c r="J21" s="189"/>
      <c r="K21" s="200"/>
      <c r="L21" s="173"/>
      <c r="M21" s="173"/>
      <c r="N21" s="182"/>
      <c r="O21" s="182"/>
      <c r="P21" s="172"/>
      <c r="Q21" s="172"/>
      <c r="R21" s="172"/>
      <c r="S21" s="172"/>
      <c r="T21" s="191">
        <f t="shared" si="2"/>
        <v>0</v>
      </c>
    </row>
    <row r="22" spans="1:20">
      <c r="A22" s="188">
        <v>12</v>
      </c>
      <c r="B22" s="170" t="s">
        <v>123</v>
      </c>
      <c r="C22" s="171" t="s">
        <v>127</v>
      </c>
      <c r="D22" s="172">
        <f>'2 melléklet'!AT24</f>
        <v>0</v>
      </c>
      <c r="E22" s="172">
        <v>0</v>
      </c>
      <c r="F22" s="172">
        <v>0</v>
      </c>
      <c r="G22" s="172">
        <v>0</v>
      </c>
      <c r="H22" s="172">
        <f>SUM('3 melléklet'!$V24:$X24)-$E22-$F22-$G22</f>
        <v>0</v>
      </c>
      <c r="I22" s="172">
        <f>SUM('3 melléklet'!$V24:$X24)-$E22-$F22-$G22-$H22</f>
        <v>0</v>
      </c>
      <c r="J22" s="191">
        <f t="shared" si="1"/>
        <v>0</v>
      </c>
      <c r="K22" s="200"/>
      <c r="L22" s="173"/>
      <c r="M22" s="173"/>
      <c r="N22" s="182"/>
      <c r="O22" s="182">
        <v>0</v>
      </c>
      <c r="P22" s="172">
        <v>0</v>
      </c>
      <c r="Q22" s="172">
        <v>0</v>
      </c>
      <c r="R22" s="172">
        <f>SUM('6 melléklet'!$V24:$X24)-$O22-$P22-$Q22</f>
        <v>0</v>
      </c>
      <c r="S22" s="172">
        <f>SUM('6 melléklet'!$V24:$X24)-$O22-$P22-$Q22-$R22</f>
        <v>0</v>
      </c>
      <c r="T22" s="191">
        <f t="shared" si="2"/>
        <v>0</v>
      </c>
    </row>
    <row r="23" spans="1:20">
      <c r="A23" s="188">
        <v>13</v>
      </c>
      <c r="B23" s="170" t="s">
        <v>261</v>
      </c>
      <c r="C23" s="171" t="s">
        <v>128</v>
      </c>
      <c r="D23" s="172">
        <f>'2 melléklet'!AT25</f>
        <v>0</v>
      </c>
      <c r="E23" s="172">
        <v>0</v>
      </c>
      <c r="F23" s="172">
        <v>0</v>
      </c>
      <c r="G23" s="172">
        <v>40000000</v>
      </c>
      <c r="H23" s="172">
        <f>SUM('3 melléklet'!$V25:$X25)-$E23-$F23-$G23</f>
        <v>0</v>
      </c>
      <c r="I23" s="172">
        <f>SUM('3 melléklet'!$V25:$X25)-$E23-$F23-$G23-$H23</f>
        <v>0</v>
      </c>
      <c r="J23" s="191">
        <f t="shared" si="1"/>
        <v>40000000</v>
      </c>
      <c r="K23" s="200"/>
      <c r="L23" s="179"/>
      <c r="M23" s="179"/>
      <c r="N23" s="183"/>
      <c r="O23" s="183">
        <v>0</v>
      </c>
      <c r="P23" s="172">
        <v>0</v>
      </c>
      <c r="Q23" s="172">
        <v>0</v>
      </c>
      <c r="R23" s="172">
        <f>SUM('6 melléklet'!$V25:$X25)-$O23-$P23-$Q23</f>
        <v>0</v>
      </c>
      <c r="S23" s="172">
        <f>SUM('6 melléklet'!$V25:$X25)-$O23-$P23-$Q23-$R23</f>
        <v>0</v>
      </c>
      <c r="T23" s="191">
        <f t="shared" si="2"/>
        <v>0</v>
      </c>
    </row>
    <row r="24" spans="1:20">
      <c r="A24" s="192">
        <v>14</v>
      </c>
      <c r="B24" s="170" t="s">
        <v>258</v>
      </c>
      <c r="C24" s="184" t="s">
        <v>129</v>
      </c>
      <c r="D24" s="172">
        <f>'2 melléklet'!AT26</f>
        <v>25162381</v>
      </c>
      <c r="E24" s="172">
        <v>0</v>
      </c>
      <c r="F24" s="172">
        <v>0</v>
      </c>
      <c r="G24" s="172">
        <v>0</v>
      </c>
      <c r="H24" s="172">
        <f>SUM('3 melléklet'!$V26:$X26)-$E24-$F24-$G24</f>
        <v>0</v>
      </c>
      <c r="I24" s="172">
        <f>SUM('3 melléklet'!$V26:$X26)-$E24-$F24-$G24-$H24</f>
        <v>0</v>
      </c>
      <c r="J24" s="189">
        <f t="shared" si="1"/>
        <v>0</v>
      </c>
      <c r="K24" s="200"/>
      <c r="L24" s="173"/>
      <c r="M24" s="173"/>
      <c r="N24" s="182"/>
      <c r="O24" s="182">
        <v>0</v>
      </c>
      <c r="P24" s="172">
        <v>0</v>
      </c>
      <c r="Q24" s="172">
        <v>0</v>
      </c>
      <c r="R24" s="172">
        <f>SUM('6 melléklet'!$V26:$X26)-$O24-$P24-$Q24</f>
        <v>0</v>
      </c>
      <c r="S24" s="172">
        <f>SUM('6 melléklet'!$V26:$X26)-$O24-$P24-$Q24-$R24</f>
        <v>0</v>
      </c>
      <c r="T24" s="191">
        <f t="shared" si="2"/>
        <v>0</v>
      </c>
    </row>
    <row r="25" spans="1:20">
      <c r="A25" s="188"/>
      <c r="B25" s="176" t="s">
        <v>41</v>
      </c>
      <c r="C25" s="176"/>
      <c r="D25" s="178">
        <f>'2 melléklet'!AT27</f>
        <v>109855989</v>
      </c>
      <c r="E25" s="178">
        <v>127639582</v>
      </c>
      <c r="F25" s="178">
        <v>-11989694</v>
      </c>
      <c r="G25" s="178">
        <v>40000000</v>
      </c>
      <c r="H25" s="178">
        <f>SUM('3 melléklet'!$V27:$X27)-$E25-$F25-$G25</f>
        <v>0</v>
      </c>
      <c r="I25" s="178">
        <f>SUM('3 melléklet'!$V27:$X27)-$E25-$F25-$G25-$H25</f>
        <v>0</v>
      </c>
      <c r="J25" s="191">
        <f t="shared" si="1"/>
        <v>155649888</v>
      </c>
      <c r="K25" s="200"/>
      <c r="L25" s="173"/>
      <c r="M25" s="173"/>
      <c r="N25" s="182"/>
      <c r="O25" s="182">
        <v>0</v>
      </c>
      <c r="P25" s="172">
        <v>0</v>
      </c>
      <c r="Q25" s="172">
        <v>0</v>
      </c>
      <c r="R25" s="172">
        <f>SUM('6 melléklet'!$V27:$X27)-$O25-$P25-$Q25</f>
        <v>0</v>
      </c>
      <c r="S25" s="172">
        <f>SUM('6 melléklet'!$V27:$X27)-$O25-$P25-$Q25-$R25</f>
        <v>0</v>
      </c>
      <c r="T25" s="191">
        <f t="shared" si="2"/>
        <v>0</v>
      </c>
    </row>
    <row r="26" spans="1:20" s="40" customFormat="1" thickBot="1">
      <c r="A26" s="193"/>
      <c r="B26" s="194" t="s">
        <v>87</v>
      </c>
      <c r="C26" s="195"/>
      <c r="D26" s="658">
        <f>'2 melléklet'!AT28</f>
        <v>1625743415</v>
      </c>
      <c r="E26" s="196">
        <v>1414001777</v>
      </c>
      <c r="F26" s="658">
        <v>176033192</v>
      </c>
      <c r="G26" s="658">
        <v>115512086</v>
      </c>
      <c r="H26" s="658">
        <f>SUM('3 melléklet'!$V28:$X28)-$E26-$F26-$G26</f>
        <v>147712634</v>
      </c>
      <c r="I26" s="658">
        <f>SUM('3 melléklet'!$V28:$X28)-$E26-$F26-$G26-$H26</f>
        <v>0</v>
      </c>
      <c r="J26" s="199">
        <f>E26+F26+G26+H26+I26</f>
        <v>1853259689</v>
      </c>
      <c r="K26" s="204"/>
      <c r="L26" s="197" t="s">
        <v>97</v>
      </c>
      <c r="M26" s="197"/>
      <c r="N26" s="198">
        <f>'5 melléklet'!AT23</f>
        <v>1510138079</v>
      </c>
      <c r="O26" s="198">
        <v>1414001777</v>
      </c>
      <c r="P26" s="658">
        <v>176033192.4000001</v>
      </c>
      <c r="Q26" s="658">
        <v>115512185.48000002</v>
      </c>
      <c r="R26" s="658">
        <f>SUM('6 melléklet'!$V23:$X23)-$O26-$P26-$Q26</f>
        <v>147712634</v>
      </c>
      <c r="S26" s="658">
        <f>SUM('6 melléklet'!$V23:$X23)-$O26-$P26-$Q26-$R26</f>
        <v>0</v>
      </c>
      <c r="T26" s="199">
        <f>O26+P26+Q26+R26+S26</f>
        <v>1853259788.8800001</v>
      </c>
    </row>
    <row r="27" spans="1:20">
      <c r="F27" s="41"/>
      <c r="G27" s="41"/>
      <c r="H27" s="41"/>
      <c r="I27" s="41"/>
      <c r="J27" s="41"/>
      <c r="O27" s="137"/>
      <c r="P27" s="73">
        <f>SUM('6 melléklet'!G29:I29)</f>
        <v>0</v>
      </c>
      <c r="Q27" s="41"/>
      <c r="R27" s="41"/>
      <c r="S27" s="41"/>
      <c r="T27" s="41"/>
    </row>
    <row r="28" spans="1:20">
      <c r="B28" s="395" t="s">
        <v>273</v>
      </c>
      <c r="C28" s="237"/>
      <c r="D28" s="237"/>
      <c r="E28" s="237"/>
      <c r="F28" s="66"/>
      <c r="G28" s="66"/>
      <c r="H28" s="66"/>
      <c r="I28" s="66"/>
      <c r="J28" s="66"/>
      <c r="P28" s="73"/>
      <c r="Q28" s="66"/>
      <c r="R28" s="66"/>
      <c r="S28" s="66"/>
      <c r="T28" s="66"/>
    </row>
    <row r="29" spans="1:20">
      <c r="B29" s="394" t="s">
        <v>274</v>
      </c>
      <c r="C29" s="690">
        <f>J26-T26</f>
        <v>-99.880000114440918</v>
      </c>
      <c r="D29" s="690"/>
      <c r="E29" s="690"/>
    </row>
    <row r="30" spans="1:20">
      <c r="B30" s="394" t="s">
        <v>275</v>
      </c>
      <c r="C30" s="690">
        <f>J26-'2 melléklet'!AV28</f>
        <v>0</v>
      </c>
      <c r="D30" s="690"/>
      <c r="E30" s="690"/>
    </row>
    <row r="31" spans="1:20">
      <c r="B31" s="394" t="s">
        <v>276</v>
      </c>
      <c r="C31" s="690">
        <f>J26-('3 melléklet'!V28+'3 melléklet'!W28+'3 melléklet'!X28)</f>
        <v>0</v>
      </c>
      <c r="D31" s="690"/>
      <c r="E31" s="690"/>
    </row>
    <row r="32" spans="1:20">
      <c r="B32" s="394" t="s">
        <v>277</v>
      </c>
      <c r="C32" s="690">
        <f>J26-('4 melléklet '!V457+'4 melléklet '!W457+'4 melléklet '!X457)</f>
        <v>0</v>
      </c>
      <c r="D32" s="690"/>
      <c r="E32" s="691"/>
    </row>
    <row r="33" spans="2:5">
      <c r="B33" s="394" t="s">
        <v>278</v>
      </c>
      <c r="C33" s="692">
        <f>T26-'5 melléklet'!AV23</f>
        <v>0</v>
      </c>
      <c r="D33" s="692"/>
      <c r="E33" s="692"/>
    </row>
    <row r="34" spans="2:5">
      <c r="B34" s="394" t="s">
        <v>279</v>
      </c>
      <c r="C34" s="690">
        <f>T26-('6 melléklet'!V23+'6 melléklet'!W23+'6 melléklet'!X23)</f>
        <v>0</v>
      </c>
      <c r="D34" s="690"/>
      <c r="E34" s="690"/>
    </row>
    <row r="35" spans="2:5">
      <c r="B35" s="394" t="s">
        <v>280</v>
      </c>
      <c r="C35" s="690">
        <f>T26-('7 melléklet'!V443+'7 melléklet'!W443+'7 melléklet'!X443)</f>
        <v>0</v>
      </c>
      <c r="D35" s="690"/>
      <c r="E35" s="691"/>
    </row>
    <row r="36" spans="2:5">
      <c r="B36" s="394" t="s">
        <v>281</v>
      </c>
      <c r="C36" s="690">
        <f>T11+T12-'9 melléklet'!D24</f>
        <v>360</v>
      </c>
      <c r="D36" s="690"/>
      <c r="E36" s="691"/>
    </row>
    <row r="37" spans="2:5">
      <c r="B37" s="394" t="s">
        <v>282</v>
      </c>
      <c r="C37" s="690">
        <f>(T7+T13)-'11 melléklet'!D37</f>
        <v>-70</v>
      </c>
      <c r="D37" s="690"/>
      <c r="E37" s="691"/>
    </row>
    <row r="38" spans="2:5">
      <c r="B38" s="394" t="s">
        <v>283</v>
      </c>
      <c r="C38" s="690">
        <f>T14-'12 melléklet'!D31</f>
        <v>-1</v>
      </c>
      <c r="D38" s="690"/>
      <c r="E38" s="691"/>
    </row>
    <row r="39" spans="2:5">
      <c r="B39" s="394"/>
      <c r="C39" s="691"/>
      <c r="D39" s="691"/>
      <c r="E39" s="691"/>
    </row>
    <row r="40" spans="2:5">
      <c r="B40" s="394"/>
      <c r="C40" s="691"/>
      <c r="D40" s="691"/>
      <c r="E40" s="691"/>
    </row>
  </sheetData>
  <mergeCells count="12">
    <mergeCell ref="C29:E29"/>
    <mergeCell ref="C38:E38"/>
    <mergeCell ref="C39:E39"/>
    <mergeCell ref="C40:E40"/>
    <mergeCell ref="C30:E30"/>
    <mergeCell ref="C31:E31"/>
    <mergeCell ref="C33:E33"/>
    <mergeCell ref="C34:E34"/>
    <mergeCell ref="C32:E32"/>
    <mergeCell ref="C35:E35"/>
    <mergeCell ref="C36:E36"/>
    <mergeCell ref="C37:E37"/>
  </mergeCells>
  <phoneticPr fontId="18" type="noConversion"/>
  <printOptions horizontalCentered="1"/>
  <pageMargins left="0.78740157480314965" right="0.78740157480314965" top="1.4173228346456694" bottom="0" header="0.51181102362204722" footer="0.39370078740157483"/>
  <pageSetup paperSize="9" orientation="landscape" r:id="rId1"/>
  <headerFooter alignWithMargins="0">
    <oddHeader>&amp;C&amp;"Times New Roman,Félkövér"&amp;11
ELEK VÁROS ÖNKORMÁNYZATA ÉS INTÉZMÉNYEI
2025. ÉVI ÖSSZESÍTETT BEVÉTELEI ÉS KIADÁSAI&amp;R 1. melléklet a 3/2025(II.26.) önkormányzati rendelethez
adatok E Ft-ban</oddHeader>
  </headerFooter>
  <colBreaks count="1" manualBreakCount="1">
    <brk id="1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99BF2-E63B-495C-A90B-DD8CE94959B8}">
  <sheetPr>
    <tabColor theme="8" tint="0.39997558519241921"/>
  </sheetPr>
  <dimension ref="A1:E15"/>
  <sheetViews>
    <sheetView view="pageLayout" zoomScaleNormal="100" workbookViewId="0">
      <selection activeCell="D3" sqref="D3"/>
    </sheetView>
  </sheetViews>
  <sheetFormatPr defaultColWidth="9.109375" defaultRowHeight="13.2"/>
  <cols>
    <col min="1" max="1" width="6" style="6" customWidth="1"/>
    <col min="2" max="2" width="61.33203125" style="8" customWidth="1"/>
    <col min="3" max="3" width="12" style="249" customWidth="1"/>
    <col min="4" max="4" width="11.5546875" style="8" customWidth="1"/>
    <col min="5" max="5" width="9.109375" style="8"/>
    <col min="6" max="6" width="22.44140625" style="8" customWidth="1"/>
    <col min="7" max="16384" width="9.109375" style="8"/>
  </cols>
  <sheetData>
    <row r="1" spans="1:5" ht="13.8" thickBot="1"/>
    <row r="2" spans="1:5">
      <c r="A2" s="318" t="s">
        <v>263</v>
      </c>
      <c r="B2" s="320" t="s">
        <v>264</v>
      </c>
      <c r="C2" s="582" t="s">
        <v>195</v>
      </c>
      <c r="D2" s="585" t="s">
        <v>364</v>
      </c>
    </row>
    <row r="3" spans="1:5">
      <c r="A3" s="273" t="s">
        <v>149</v>
      </c>
      <c r="B3" s="246" t="s">
        <v>251</v>
      </c>
      <c r="C3" s="574">
        <v>187503909</v>
      </c>
      <c r="D3" s="397">
        <f>'[1]Összesítő ÖNK+INT'!$B$4</f>
        <v>200892862</v>
      </c>
      <c r="E3" s="560"/>
    </row>
    <row r="4" spans="1:5">
      <c r="A4" s="273" t="s">
        <v>150</v>
      </c>
      <c r="B4" s="246" t="s">
        <v>262</v>
      </c>
      <c r="C4" s="574">
        <v>258259122</v>
      </c>
      <c r="D4" s="397">
        <f>'[1]Összesítő ÖNK+INT'!$B$5</f>
        <v>281050408</v>
      </c>
      <c r="E4" s="560"/>
    </row>
    <row r="5" spans="1:5">
      <c r="A5" s="273" t="s">
        <v>151</v>
      </c>
      <c r="B5" s="246" t="s">
        <v>253</v>
      </c>
      <c r="C5" s="574">
        <v>26375820</v>
      </c>
      <c r="D5" s="397">
        <f>'[1]Összesítő ÖNK+INT'!$B$6</f>
        <v>26375820</v>
      </c>
      <c r="E5" s="560"/>
    </row>
    <row r="6" spans="1:5">
      <c r="A6" s="273" t="s">
        <v>152</v>
      </c>
      <c r="B6" s="246" t="s">
        <v>254</v>
      </c>
      <c r="C6" s="583">
        <v>126172608</v>
      </c>
      <c r="D6" s="398">
        <f>'[1]Összesítő ÖNK+INT'!$B$7</f>
        <v>132259175</v>
      </c>
      <c r="E6" s="560"/>
    </row>
    <row r="7" spans="1:5">
      <c r="A7" s="273" t="s">
        <v>108</v>
      </c>
      <c r="B7" s="246" t="s">
        <v>255</v>
      </c>
      <c r="C7" s="583">
        <v>115162011</v>
      </c>
      <c r="D7" s="398">
        <f>'[1]Összesítő ÖNK+INT'!$B$8</f>
        <v>127946771</v>
      </c>
      <c r="E7" s="560"/>
    </row>
    <row r="8" spans="1:5" ht="13.8" thickBot="1">
      <c r="A8" s="319"/>
      <c r="B8" s="321" t="s">
        <v>10</v>
      </c>
      <c r="C8" s="584">
        <v>713473470</v>
      </c>
      <c r="D8" s="399">
        <f>D7+D6+D5+D4+D3</f>
        <v>768525036</v>
      </c>
    </row>
    <row r="9" spans="1:5">
      <c r="A9" s="264"/>
      <c r="B9" s="122"/>
      <c r="C9" s="262"/>
    </row>
    <row r="10" spans="1:5">
      <c r="A10" s="26"/>
      <c r="B10" s="21"/>
    </row>
    <row r="11" spans="1:5">
      <c r="A11" s="26"/>
      <c r="B11" s="21"/>
    </row>
    <row r="12" spans="1:5">
      <c r="A12" s="26"/>
      <c r="B12" s="21"/>
    </row>
    <row r="13" spans="1:5">
      <c r="A13" s="26"/>
      <c r="B13" s="21"/>
    </row>
    <row r="14" spans="1:5">
      <c r="A14" s="26"/>
      <c r="B14" s="21"/>
    </row>
    <row r="15" spans="1:5">
      <c r="A15" s="26"/>
      <c r="B15" s="21"/>
    </row>
  </sheetData>
  <phoneticPr fontId="18" type="noConversion"/>
  <printOptions horizontalCentered="1"/>
  <pageMargins left="0" right="0" top="1.7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INTÉZMÉNYEINEK PÉNZELLÁTÁSA
2025. ÉV&amp;R&amp;"Times New Roman,Normál"&amp;9 10. melléklet a 3/2025(II.26.) önkormányzati rendelethez
adatok E Ft-ban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39997558519241921"/>
  </sheetPr>
  <dimension ref="A1:F69"/>
  <sheetViews>
    <sheetView view="pageLayout" topLeftCell="A13" zoomScaleNormal="100" workbookViewId="0">
      <selection activeCell="C40" sqref="C40"/>
    </sheetView>
  </sheetViews>
  <sheetFormatPr defaultColWidth="9.109375" defaultRowHeight="13.2"/>
  <cols>
    <col min="1" max="1" width="6" style="6" customWidth="1"/>
    <col min="2" max="2" width="61.33203125" style="8" customWidth="1"/>
    <col min="3" max="3" width="12" style="560" customWidth="1"/>
    <col min="4" max="4" width="10.5546875" style="8" customWidth="1"/>
    <col min="5" max="5" width="9.109375" style="8"/>
    <col min="6" max="6" width="22.44140625" style="8" customWidth="1"/>
    <col min="7" max="16384" width="9.109375" style="8"/>
  </cols>
  <sheetData>
    <row r="1" spans="1:6" ht="13.8" thickBot="1"/>
    <row r="2" spans="1:6" ht="18.75" customHeight="1">
      <c r="A2" s="268" t="s">
        <v>5</v>
      </c>
      <c r="B2" s="269" t="s">
        <v>50</v>
      </c>
      <c r="C2" s="586" t="s">
        <v>195</v>
      </c>
      <c r="D2" s="589" t="s">
        <v>364</v>
      </c>
    </row>
    <row r="3" spans="1:6">
      <c r="A3" s="270"/>
      <c r="B3" s="265" t="s">
        <v>78</v>
      </c>
      <c r="C3" s="587"/>
      <c r="D3" s="573"/>
    </row>
    <row r="4" spans="1:6" ht="15" customHeight="1">
      <c r="A4" s="271">
        <v>1</v>
      </c>
      <c r="B4" s="240"/>
      <c r="C4" s="574"/>
      <c r="D4" s="573"/>
    </row>
    <row r="5" spans="1:6">
      <c r="A5" s="271"/>
      <c r="B5" s="242" t="s">
        <v>10</v>
      </c>
      <c r="C5" s="577">
        <f>C4</f>
        <v>0</v>
      </c>
      <c r="D5" s="573"/>
    </row>
    <row r="6" spans="1:6">
      <c r="A6" s="271"/>
      <c r="B6" s="266" t="s">
        <v>79</v>
      </c>
      <c r="C6" s="574"/>
      <c r="D6" s="573"/>
      <c r="E6" s="117"/>
      <c r="F6" s="53"/>
    </row>
    <row r="7" spans="1:6">
      <c r="A7" s="271">
        <v>1</v>
      </c>
      <c r="B7" s="267" t="s">
        <v>347</v>
      </c>
      <c r="C7" s="574">
        <v>500000</v>
      </c>
      <c r="D7" s="397">
        <v>500000</v>
      </c>
      <c r="E7" s="119"/>
      <c r="F7" s="53"/>
    </row>
    <row r="8" spans="1:6">
      <c r="A8" s="271">
        <v>2</v>
      </c>
      <c r="B8" s="267" t="s">
        <v>348</v>
      </c>
      <c r="C8" s="574">
        <v>500000</v>
      </c>
      <c r="D8" s="397">
        <v>500000</v>
      </c>
      <c r="E8" s="117"/>
      <c r="F8" s="53"/>
    </row>
    <row r="9" spans="1:6">
      <c r="A9" s="271">
        <v>3</v>
      </c>
      <c r="B9" s="267" t="s">
        <v>349</v>
      </c>
      <c r="C9" s="574">
        <v>1078930</v>
      </c>
      <c r="D9" s="397">
        <v>1079000</v>
      </c>
      <c r="E9" s="117"/>
      <c r="F9" s="53"/>
    </row>
    <row r="10" spans="1:6">
      <c r="A10" s="271">
        <v>4</v>
      </c>
      <c r="B10" s="267" t="s">
        <v>350</v>
      </c>
      <c r="C10" s="574">
        <v>1650000</v>
      </c>
      <c r="D10" s="397">
        <v>1650000</v>
      </c>
      <c r="E10" s="117"/>
      <c r="F10" s="53"/>
    </row>
    <row r="11" spans="1:6">
      <c r="A11" s="271">
        <v>5</v>
      </c>
      <c r="B11" s="250" t="s">
        <v>351</v>
      </c>
      <c r="C11" s="574">
        <v>3000000</v>
      </c>
      <c r="D11" s="397">
        <v>3000000</v>
      </c>
      <c r="E11" s="117"/>
      <c r="F11" s="53"/>
    </row>
    <row r="12" spans="1:6">
      <c r="A12" s="271">
        <v>6</v>
      </c>
      <c r="B12" s="267" t="s">
        <v>386</v>
      </c>
      <c r="C12" s="574"/>
      <c r="D12" s="397">
        <v>4000000</v>
      </c>
      <c r="E12" s="117"/>
      <c r="F12" s="53"/>
    </row>
    <row r="13" spans="1:6">
      <c r="A13" s="271">
        <v>7</v>
      </c>
      <c r="B13" s="267"/>
      <c r="C13" s="574"/>
      <c r="D13" s="573"/>
      <c r="E13" s="120"/>
      <c r="F13" s="7"/>
    </row>
    <row r="14" spans="1:6">
      <c r="A14" s="271">
        <v>8</v>
      </c>
      <c r="B14" s="267"/>
      <c r="C14" s="574"/>
      <c r="D14" s="573"/>
      <c r="E14" s="120"/>
      <c r="F14" s="7"/>
    </row>
    <row r="15" spans="1:6">
      <c r="A15" s="271">
        <v>9</v>
      </c>
      <c r="B15" s="267"/>
      <c r="C15" s="574"/>
      <c r="D15" s="573"/>
      <c r="E15" s="120"/>
      <c r="F15" s="7"/>
    </row>
    <row r="16" spans="1:6">
      <c r="A16" s="271">
        <v>10</v>
      </c>
      <c r="B16" s="267"/>
      <c r="C16" s="574"/>
      <c r="D16" s="573"/>
      <c r="E16" s="120"/>
      <c r="F16" s="7"/>
    </row>
    <row r="17" spans="1:6">
      <c r="A17" s="271">
        <v>11</v>
      </c>
      <c r="B17" s="267"/>
      <c r="C17" s="574"/>
      <c r="D17" s="573"/>
      <c r="E17" s="120"/>
      <c r="F17" s="7"/>
    </row>
    <row r="18" spans="1:6">
      <c r="A18" s="271">
        <v>12</v>
      </c>
      <c r="B18" s="250"/>
      <c r="C18" s="574"/>
      <c r="D18" s="573"/>
      <c r="E18" s="120"/>
      <c r="F18" s="7"/>
    </row>
    <row r="19" spans="1:6">
      <c r="A19" s="272"/>
      <c r="B19" s="242" t="s">
        <v>10</v>
      </c>
      <c r="C19" s="577">
        <f>SUM(C7:C18)</f>
        <v>6728930</v>
      </c>
      <c r="D19" s="396">
        <f>SUM(D7:D18)</f>
        <v>10729000</v>
      </c>
      <c r="E19" s="120"/>
      <c r="F19" s="9"/>
    </row>
    <row r="20" spans="1:6" s="13" customFormat="1">
      <c r="A20" s="872"/>
      <c r="B20" s="873"/>
      <c r="C20" s="873"/>
      <c r="D20" s="874"/>
    </row>
    <row r="21" spans="1:6" s="13" customFormat="1">
      <c r="A21" s="272"/>
      <c r="B21" s="242" t="s">
        <v>109</v>
      </c>
      <c r="C21" s="577">
        <f>C22+C23+C24</f>
        <v>0</v>
      </c>
      <c r="D21" s="588"/>
    </row>
    <row r="22" spans="1:6" s="13" customFormat="1">
      <c r="A22" s="272">
        <v>1</v>
      </c>
      <c r="B22" s="240"/>
      <c r="C22" s="574"/>
      <c r="D22" s="588"/>
    </row>
    <row r="23" spans="1:6" s="13" customFormat="1">
      <c r="A23" s="272">
        <v>2</v>
      </c>
      <c r="B23" s="240"/>
      <c r="C23" s="574"/>
      <c r="D23" s="588"/>
    </row>
    <row r="24" spans="1:6" s="13" customFormat="1">
      <c r="A24" s="272">
        <v>3</v>
      </c>
      <c r="B24" s="250"/>
      <c r="C24" s="574"/>
      <c r="D24" s="588"/>
    </row>
    <row r="25" spans="1:6" s="13" customFormat="1">
      <c r="A25" s="272"/>
      <c r="B25" s="242" t="s">
        <v>172</v>
      </c>
      <c r="C25" s="577">
        <f>C19+C21+C5</f>
        <v>6728930</v>
      </c>
      <c r="D25" s="396">
        <f>D19+D21+D5</f>
        <v>10729000</v>
      </c>
    </row>
    <row r="26" spans="1:6" s="13" customFormat="1" ht="15.75" customHeight="1">
      <c r="A26" s="872"/>
      <c r="B26" s="873"/>
      <c r="C26" s="873"/>
      <c r="D26" s="874"/>
      <c r="E26" s="9"/>
    </row>
    <row r="27" spans="1:6" s="13" customFormat="1" ht="15.75" customHeight="1">
      <c r="A27" s="272" t="s">
        <v>6</v>
      </c>
      <c r="B27" s="242" t="s">
        <v>77</v>
      </c>
      <c r="C27" s="574"/>
      <c r="D27" s="588"/>
      <c r="E27" s="9"/>
    </row>
    <row r="28" spans="1:6" ht="27" customHeight="1">
      <c r="A28" s="270"/>
      <c r="B28" s="265" t="s">
        <v>80</v>
      </c>
      <c r="C28" s="574"/>
      <c r="D28" s="397"/>
    </row>
    <row r="29" spans="1:6" ht="30.75" customHeight="1">
      <c r="A29" s="271">
        <v>1</v>
      </c>
      <c r="B29" s="240" t="s">
        <v>378</v>
      </c>
      <c r="C29" s="574">
        <v>4000000</v>
      </c>
      <c r="D29" s="397">
        <v>4000000</v>
      </c>
      <c r="E29" s="120"/>
      <c r="F29" s="53"/>
    </row>
    <row r="30" spans="1:6" ht="15" customHeight="1">
      <c r="A30" s="271"/>
      <c r="B30" s="242" t="s">
        <v>10</v>
      </c>
      <c r="C30" s="574"/>
      <c r="D30" s="397"/>
      <c r="E30" s="120"/>
      <c r="F30" s="53"/>
    </row>
    <row r="31" spans="1:6" ht="15" customHeight="1">
      <c r="A31" s="271"/>
      <c r="B31" s="266" t="s">
        <v>81</v>
      </c>
      <c r="C31" s="574"/>
      <c r="D31" s="397"/>
      <c r="E31" s="120"/>
      <c r="F31" s="53"/>
    </row>
    <row r="32" spans="1:6">
      <c r="A32" s="271">
        <v>1</v>
      </c>
      <c r="B32" s="240"/>
      <c r="C32" s="574"/>
      <c r="D32" s="397"/>
      <c r="E32" s="120"/>
      <c r="F32" s="53"/>
    </row>
    <row r="33" spans="1:5" ht="15" customHeight="1">
      <c r="A33" s="271">
        <v>2</v>
      </c>
      <c r="B33" s="267"/>
      <c r="C33" s="574"/>
      <c r="D33" s="397"/>
    </row>
    <row r="34" spans="1:5" ht="15" customHeight="1">
      <c r="A34" s="271">
        <v>3</v>
      </c>
      <c r="B34" s="250"/>
      <c r="C34" s="574"/>
      <c r="D34" s="397"/>
    </row>
    <row r="35" spans="1:5" ht="15" customHeight="1">
      <c r="A35" s="271"/>
      <c r="B35" s="242" t="s">
        <v>10</v>
      </c>
      <c r="C35" s="574">
        <f>C29</f>
        <v>4000000</v>
      </c>
      <c r="D35" s="397">
        <f>D29</f>
        <v>4000000</v>
      </c>
    </row>
    <row r="36" spans="1:5" ht="15" customHeight="1">
      <c r="A36" s="273"/>
      <c r="B36" s="242" t="s">
        <v>91</v>
      </c>
      <c r="C36" s="577">
        <f>C30+C35</f>
        <v>4000000</v>
      </c>
      <c r="D36" s="396">
        <f>D30+D35</f>
        <v>4000000</v>
      </c>
    </row>
    <row r="37" spans="1:5" ht="16.5" customHeight="1" thickBot="1">
      <c r="A37" s="274"/>
      <c r="B37" s="245" t="s">
        <v>90</v>
      </c>
      <c r="C37" s="579">
        <f>C25+C36</f>
        <v>10728930</v>
      </c>
      <c r="D37" s="561">
        <f>D25+D36</f>
        <v>14729000</v>
      </c>
      <c r="E37" s="7"/>
    </row>
    <row r="38" spans="1:5">
      <c r="A38" s="17"/>
      <c r="B38" s="7"/>
    </row>
    <row r="39" spans="1:5">
      <c r="A39" s="17"/>
      <c r="B39" s="120"/>
    </row>
    <row r="40" spans="1:5">
      <c r="A40" s="17"/>
      <c r="B40" s="120"/>
    </row>
    <row r="41" spans="1:5">
      <c r="A41" s="17"/>
      <c r="B41" s="120"/>
    </row>
    <row r="42" spans="1:5">
      <c r="A42" s="17"/>
      <c r="B42" s="120"/>
    </row>
    <row r="43" spans="1:5">
      <c r="A43" s="17"/>
      <c r="B43" s="120"/>
    </row>
    <row r="44" spans="1:5">
      <c r="A44" s="17"/>
      <c r="B44" s="9"/>
      <c r="C44" s="562"/>
    </row>
    <row r="45" spans="1:5">
      <c r="A45" s="17"/>
    </row>
    <row r="46" spans="1:5">
      <c r="A46" s="17"/>
      <c r="B46" s="7"/>
    </row>
    <row r="47" spans="1:5">
      <c r="A47" s="15"/>
      <c r="B47" s="9"/>
      <c r="C47" s="562"/>
    </row>
    <row r="48" spans="1:5">
      <c r="A48" s="17"/>
      <c r="B48" s="7"/>
    </row>
    <row r="49" spans="1:3">
      <c r="A49" s="17"/>
      <c r="B49" s="7"/>
    </row>
    <row r="50" spans="1:3">
      <c r="A50" s="17"/>
    </row>
    <row r="51" spans="1:3">
      <c r="A51" s="17"/>
      <c r="B51" s="7"/>
    </row>
    <row r="52" spans="1:3" hidden="1"/>
    <row r="57" spans="1:3">
      <c r="C57" s="562"/>
    </row>
    <row r="58" spans="1:3">
      <c r="A58" s="263"/>
      <c r="B58" s="121"/>
    </row>
    <row r="60" spans="1:3">
      <c r="A60" s="264"/>
      <c r="B60" s="123"/>
      <c r="C60" s="563"/>
    </row>
    <row r="61" spans="1:3">
      <c r="A61" s="264"/>
      <c r="B61" s="122"/>
      <c r="C61" s="563"/>
    </row>
    <row r="62" spans="1:3">
      <c r="A62" s="264"/>
      <c r="B62" s="122"/>
      <c r="C62" s="563"/>
    </row>
    <row r="63" spans="1:3">
      <c r="A63" s="264"/>
      <c r="B63" s="122"/>
      <c r="C63" s="563"/>
    </row>
    <row r="64" spans="1:3">
      <c r="A64" s="26"/>
      <c r="B64" s="21"/>
    </row>
    <row r="65" spans="1:2">
      <c r="A65" s="26"/>
      <c r="B65" s="21"/>
    </row>
    <row r="66" spans="1:2">
      <c r="A66" s="26"/>
      <c r="B66" s="21"/>
    </row>
    <row r="67" spans="1:2">
      <c r="A67" s="26"/>
      <c r="B67" s="21"/>
    </row>
    <row r="68" spans="1:2">
      <c r="A68" s="26"/>
      <c r="B68" s="21"/>
    </row>
    <row r="69" spans="1:2">
      <c r="A69" s="26"/>
      <c r="B69" s="21"/>
    </row>
  </sheetData>
  <mergeCells count="2">
    <mergeCell ref="A20:D20"/>
    <mergeCell ref="A26:D26"/>
  </mergeCells>
  <phoneticPr fontId="18" type="noConversion"/>
  <printOptions horizontalCentered="1"/>
  <pageMargins left="0" right="0" top="1.7" bottom="0.98425196850393704" header="0.51181102362204722" footer="0.51181102362204722"/>
  <pageSetup paperSize="9" orientation="portrait" r:id="rId1"/>
  <headerFooter alignWithMargins="0">
    <oddHeader>&amp;C&amp;"Times New Roman,Félkövér"&amp;11
ELEK VÁROS PÉNZESZKÖZ ÁTADÁSAI 
2025. ÉV&amp;R&amp;"Times New Roman,Normál"&amp;9 11. melléklet a 3/2025(II.26.)  önkormányzati rendelethez
adatok E Ft-ban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0.39997558519241921"/>
  </sheetPr>
  <dimension ref="A1:D56"/>
  <sheetViews>
    <sheetView view="pageLayout" topLeftCell="A10" zoomScaleNormal="100" workbookViewId="0">
      <selection activeCell="B26" sqref="B26"/>
    </sheetView>
  </sheetViews>
  <sheetFormatPr defaultColWidth="9.109375" defaultRowHeight="12"/>
  <cols>
    <col min="1" max="1" width="6.44140625" style="115" customWidth="1"/>
    <col min="2" max="2" width="58" style="51" customWidth="1"/>
    <col min="3" max="3" width="12.88671875" style="282" customWidth="1"/>
    <col min="4" max="4" width="12.109375" style="39" customWidth="1"/>
    <col min="5" max="16384" width="9.109375" style="39"/>
  </cols>
  <sheetData>
    <row r="1" spans="1:4" ht="12.6" thickBot="1"/>
    <row r="2" spans="1:4" ht="16.95" customHeight="1">
      <c r="A2" s="277" t="s">
        <v>5</v>
      </c>
      <c r="B2" s="278" t="s">
        <v>12</v>
      </c>
      <c r="C2" s="590" t="s">
        <v>195</v>
      </c>
      <c r="D2" s="599" t="s">
        <v>364</v>
      </c>
    </row>
    <row r="3" spans="1:4">
      <c r="A3" s="279">
        <v>1</v>
      </c>
      <c r="B3" s="184"/>
      <c r="C3" s="591"/>
      <c r="D3" s="596"/>
    </row>
    <row r="4" spans="1:4">
      <c r="A4" s="279">
        <v>2</v>
      </c>
      <c r="B4" s="184"/>
      <c r="C4" s="591"/>
      <c r="D4" s="596"/>
    </row>
    <row r="5" spans="1:4">
      <c r="A5" s="279">
        <v>3</v>
      </c>
      <c r="B5" s="184"/>
      <c r="C5" s="591"/>
      <c r="D5" s="596"/>
    </row>
    <row r="6" spans="1:4">
      <c r="A6" s="279"/>
      <c r="B6" s="170"/>
      <c r="C6" s="591"/>
      <c r="D6" s="596"/>
    </row>
    <row r="7" spans="1:4">
      <c r="A7" s="279"/>
      <c r="B7" s="184"/>
      <c r="C7" s="591"/>
      <c r="D7" s="597"/>
    </row>
    <row r="8" spans="1:4">
      <c r="A8" s="280"/>
      <c r="B8" s="176" t="s">
        <v>175</v>
      </c>
      <c r="C8" s="592">
        <f>SUM(C3:C7)</f>
        <v>0</v>
      </c>
      <c r="D8" s="283">
        <f>SUM(D3:D7)</f>
        <v>0</v>
      </c>
    </row>
    <row r="9" spans="1:4">
      <c r="A9" s="875"/>
      <c r="B9" s="876"/>
      <c r="C9" s="876"/>
      <c r="D9" s="596"/>
    </row>
    <row r="10" spans="1:4" ht="14.4" customHeight="1">
      <c r="A10" s="280" t="s">
        <v>6</v>
      </c>
      <c r="B10" s="176" t="s">
        <v>173</v>
      </c>
      <c r="C10" s="592">
        <f>C12+C13+C14+C15+C16</f>
        <v>0</v>
      </c>
      <c r="D10" s="283">
        <f>D12+D13+D14+D15+D16</f>
        <v>0</v>
      </c>
    </row>
    <row r="11" spans="1:4">
      <c r="A11" s="279"/>
      <c r="B11" s="184" t="s">
        <v>203</v>
      </c>
      <c r="C11" s="591"/>
      <c r="D11" s="596"/>
    </row>
    <row r="12" spans="1:4">
      <c r="A12" s="279">
        <v>1</v>
      </c>
      <c r="B12" s="184"/>
      <c r="C12" s="591"/>
      <c r="D12" s="596"/>
    </row>
    <row r="13" spans="1:4">
      <c r="A13" s="279">
        <v>2</v>
      </c>
      <c r="B13" s="184"/>
      <c r="C13" s="591"/>
      <c r="D13" s="596"/>
    </row>
    <row r="14" spans="1:4">
      <c r="A14" s="279">
        <v>3</v>
      </c>
      <c r="B14" s="184"/>
      <c r="C14" s="591"/>
      <c r="D14" s="596"/>
    </row>
    <row r="15" spans="1:4">
      <c r="A15" s="279"/>
      <c r="B15" s="184"/>
      <c r="C15" s="591"/>
      <c r="D15" s="596"/>
    </row>
    <row r="16" spans="1:4">
      <c r="A16" s="279"/>
      <c r="B16" s="184"/>
      <c r="C16" s="591"/>
      <c r="D16" s="596"/>
    </row>
    <row r="17" spans="1:4">
      <c r="A17" s="279"/>
      <c r="B17" s="169" t="s">
        <v>201</v>
      </c>
      <c r="C17" s="592">
        <f>C10+C8</f>
        <v>0</v>
      </c>
      <c r="D17" s="283">
        <f>D10+D8</f>
        <v>0</v>
      </c>
    </row>
    <row r="18" spans="1:4">
      <c r="A18" s="877"/>
      <c r="B18" s="878"/>
      <c r="C18" s="878"/>
      <c r="D18" s="596"/>
    </row>
    <row r="19" spans="1:4" s="40" customFormat="1" ht="17.399999999999999" customHeight="1">
      <c r="A19" s="280" t="s">
        <v>15</v>
      </c>
      <c r="B19" s="169" t="s">
        <v>174</v>
      </c>
      <c r="C19" s="592"/>
      <c r="D19" s="598"/>
    </row>
    <row r="20" spans="1:4" ht="13.2">
      <c r="A20" s="279">
        <v>1</v>
      </c>
      <c r="B20" s="184" t="s">
        <v>390</v>
      </c>
      <c r="C20" s="593"/>
      <c r="D20" s="191">
        <v>50000000</v>
      </c>
    </row>
    <row r="21" spans="1:4">
      <c r="A21" s="279">
        <v>2</v>
      </c>
      <c r="B21" s="170"/>
      <c r="C21" s="591"/>
      <c r="D21" s="596"/>
    </row>
    <row r="22" spans="1:4">
      <c r="A22" s="279">
        <v>3</v>
      </c>
      <c r="B22" s="184"/>
      <c r="C22" s="591"/>
      <c r="D22" s="596"/>
    </row>
    <row r="23" spans="1:4">
      <c r="A23" s="279">
        <v>4</v>
      </c>
      <c r="B23" s="170"/>
      <c r="C23" s="591"/>
      <c r="D23" s="596"/>
    </row>
    <row r="24" spans="1:4">
      <c r="A24" s="279">
        <v>5</v>
      </c>
      <c r="B24" s="276"/>
      <c r="C24" s="594"/>
      <c r="D24" s="596"/>
    </row>
    <row r="25" spans="1:4">
      <c r="A25" s="279">
        <v>6</v>
      </c>
      <c r="B25" s="276"/>
      <c r="C25" s="594"/>
      <c r="D25" s="596"/>
    </row>
    <row r="26" spans="1:4">
      <c r="A26" s="279">
        <v>7</v>
      </c>
      <c r="B26" s="276"/>
      <c r="C26" s="594"/>
      <c r="D26" s="596"/>
    </row>
    <row r="27" spans="1:4">
      <c r="A27" s="279"/>
      <c r="B27" s="276"/>
      <c r="C27" s="594"/>
      <c r="D27" s="596"/>
    </row>
    <row r="28" spans="1:4">
      <c r="A28" s="279"/>
      <c r="B28" s="276"/>
      <c r="C28" s="594"/>
      <c r="D28" s="596"/>
    </row>
    <row r="29" spans="1:4">
      <c r="A29" s="279"/>
      <c r="B29" s="176" t="s">
        <v>14</v>
      </c>
      <c r="C29" s="592">
        <f>SUM(C20:C27)</f>
        <v>0</v>
      </c>
      <c r="D29" s="191">
        <f>SUM(D20:D27)</f>
        <v>50000000</v>
      </c>
    </row>
    <row r="30" spans="1:4">
      <c r="A30" s="877"/>
      <c r="B30" s="878"/>
      <c r="C30" s="878"/>
      <c r="D30" s="596"/>
    </row>
    <row r="31" spans="1:4" ht="16.95" customHeight="1" thickBot="1">
      <c r="A31" s="281"/>
      <c r="B31" s="195" t="s">
        <v>202</v>
      </c>
      <c r="C31" s="595">
        <f>C29+C17</f>
        <v>0</v>
      </c>
      <c r="D31" s="191">
        <v>50000000</v>
      </c>
    </row>
    <row r="32" spans="1:4" ht="19.5" customHeight="1">
      <c r="B32" s="54"/>
      <c r="C32" s="284"/>
    </row>
    <row r="33" spans="1:3" ht="19.5" customHeight="1">
      <c r="A33" s="43"/>
      <c r="B33" s="54"/>
      <c r="C33" s="284"/>
    </row>
    <row r="34" spans="1:3">
      <c r="B34" s="54"/>
    </row>
    <row r="35" spans="1:3">
      <c r="A35" s="43"/>
      <c r="B35" s="54"/>
    </row>
    <row r="36" spans="1:3">
      <c r="B36" s="103"/>
      <c r="C36" s="285"/>
    </row>
    <row r="37" spans="1:3">
      <c r="A37" s="43"/>
      <c r="B37" s="65"/>
    </row>
    <row r="38" spans="1:3">
      <c r="A38" s="43"/>
      <c r="B38" s="65"/>
    </row>
    <row r="39" spans="1:3">
      <c r="A39" s="43"/>
      <c r="B39" s="65"/>
    </row>
    <row r="40" spans="1:3">
      <c r="B40" s="65"/>
    </row>
    <row r="41" spans="1:3">
      <c r="B41" s="65"/>
    </row>
    <row r="43" spans="1:3">
      <c r="B43" s="116"/>
      <c r="C43" s="286"/>
    </row>
    <row r="44" spans="1:3">
      <c r="B44" s="65"/>
    </row>
    <row r="45" spans="1:3">
      <c r="B45" s="65"/>
    </row>
    <row r="46" spans="1:3">
      <c r="A46" s="275"/>
      <c r="B46" s="65"/>
    </row>
    <row r="47" spans="1:3">
      <c r="B47" s="65"/>
    </row>
    <row r="49" spans="1:3">
      <c r="B49" s="54"/>
      <c r="C49" s="284"/>
    </row>
    <row r="51" spans="1:3">
      <c r="B51" s="54"/>
      <c r="C51" s="284"/>
    </row>
    <row r="53" spans="1:3">
      <c r="B53" s="54"/>
      <c r="C53" s="284"/>
    </row>
    <row r="54" spans="1:3">
      <c r="A54" s="43"/>
    </row>
    <row r="55" spans="1:3">
      <c r="B55" s="65"/>
    </row>
    <row r="56" spans="1:3">
      <c r="B56" s="54"/>
      <c r="C56" s="284"/>
    </row>
  </sheetData>
  <mergeCells count="3">
    <mergeCell ref="A9:C9"/>
    <mergeCell ref="A18:C18"/>
    <mergeCell ref="A30:C30"/>
  </mergeCells>
  <phoneticPr fontId="18" type="noConversion"/>
  <conditionalFormatting sqref="C20">
    <cfRule type="cellIs" dxfId="0" priority="2" stopIfTrue="1" operator="equal">
      <formula>0</formula>
    </cfRule>
  </conditionalFormatting>
  <printOptions horizontalCentered="1"/>
  <pageMargins left="0" right="0" top="1.8503937007874016" bottom="0" header="0.51181102362204722" footer="0"/>
  <pageSetup paperSize="9" orientation="portrait" r:id="rId1"/>
  <headerFooter alignWithMargins="0">
    <oddHeader xml:space="preserve">&amp;C&amp;"Times New Roman,Félkövér"&amp;11
ELEK VÁROS ÖNKORMÁNYZATA ÁLTALÁNOS, MŰKÖDÉSI-, ÉS FEJLESZTÉSI TARTALÉKAI 
2025. ÉV&amp;R&amp;"Times New Roman,Normál"&amp;9 12. melléklet a 3/2025(II.26.) önkormányzati rendelehez
adatok E Ft-ban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 tint="0.39997558519241921"/>
  </sheetPr>
  <dimension ref="A1:H40"/>
  <sheetViews>
    <sheetView view="pageLayout" topLeftCell="A13" zoomScaleNormal="100" workbookViewId="0">
      <selection activeCell="C4" sqref="C4"/>
    </sheetView>
  </sheetViews>
  <sheetFormatPr defaultColWidth="9.109375" defaultRowHeight="15.6"/>
  <cols>
    <col min="1" max="1" width="4.33203125" style="2" customWidth="1"/>
    <col min="2" max="2" width="43.6640625" style="36" customWidth="1"/>
    <col min="3" max="3" width="12.109375" style="29" customWidth="1"/>
    <col min="4" max="4" width="11.5546875" style="29" customWidth="1"/>
    <col min="5" max="5" width="11.88671875" style="29" customWidth="1"/>
    <col min="6" max="6" width="10" style="29" customWidth="1"/>
    <col min="7" max="16384" width="9.109375" style="2"/>
  </cols>
  <sheetData>
    <row r="1" spans="1:8" ht="16.2" thickBot="1"/>
    <row r="2" spans="1:8">
      <c r="A2" s="293" t="s">
        <v>35</v>
      </c>
      <c r="B2" s="294" t="s">
        <v>105</v>
      </c>
      <c r="C2" s="295">
        <v>2025</v>
      </c>
      <c r="D2" s="295">
        <v>2026</v>
      </c>
      <c r="E2" s="295">
        <v>2027</v>
      </c>
      <c r="F2" s="296">
        <v>2028</v>
      </c>
    </row>
    <row r="3" spans="1:8">
      <c r="A3" s="297"/>
      <c r="B3" s="302" t="s">
        <v>16</v>
      </c>
      <c r="C3" s="403"/>
      <c r="D3" s="341"/>
      <c r="E3" s="341"/>
      <c r="F3" s="345"/>
    </row>
    <row r="4" spans="1:8">
      <c r="A4" s="298">
        <v>1</v>
      </c>
      <c r="B4" s="289" t="s">
        <v>48</v>
      </c>
      <c r="C4" s="341">
        <f>'1 melléklet'!J5</f>
        <v>113290098</v>
      </c>
      <c r="D4" s="341">
        <f t="shared" ref="D4:F12" si="0">C4*1.05</f>
        <v>118954602.90000001</v>
      </c>
      <c r="E4" s="341">
        <f t="shared" si="0"/>
        <v>124902333.04500002</v>
      </c>
      <c r="F4" s="345">
        <f t="shared" si="0"/>
        <v>131147449.69725002</v>
      </c>
    </row>
    <row r="5" spans="1:8">
      <c r="A5" s="298">
        <v>2</v>
      </c>
      <c r="B5" s="289" t="s">
        <v>0</v>
      </c>
      <c r="C5" s="341">
        <f>'1 melléklet'!J6</f>
        <v>322746435</v>
      </c>
      <c r="D5" s="341">
        <f t="shared" si="0"/>
        <v>338883756.75</v>
      </c>
      <c r="E5" s="341">
        <f t="shared" si="0"/>
        <v>355827944.58750004</v>
      </c>
      <c r="F5" s="345">
        <f t="shared" si="0"/>
        <v>373619341.81687504</v>
      </c>
    </row>
    <row r="6" spans="1:8" ht="31.2">
      <c r="A6" s="298">
        <v>3</v>
      </c>
      <c r="B6" s="290" t="s">
        <v>63</v>
      </c>
      <c r="C6" s="341">
        <f>'1 melléklet'!J7</f>
        <v>14959100</v>
      </c>
      <c r="D6" s="341">
        <f t="shared" si="0"/>
        <v>15707055</v>
      </c>
      <c r="E6" s="341">
        <f t="shared" si="0"/>
        <v>16492407.75</v>
      </c>
      <c r="F6" s="345">
        <f t="shared" si="0"/>
        <v>17317028.137499999</v>
      </c>
    </row>
    <row r="7" spans="1:8" ht="31.2">
      <c r="A7" s="298">
        <v>4</v>
      </c>
      <c r="B7" s="289" t="s">
        <v>61</v>
      </c>
      <c r="C7" s="341">
        <f>'1 melléklet'!J3</f>
        <v>1046059081</v>
      </c>
      <c r="D7" s="341">
        <f t="shared" si="0"/>
        <v>1098362035.05</v>
      </c>
      <c r="E7" s="341">
        <f t="shared" si="0"/>
        <v>1153280136.8025</v>
      </c>
      <c r="F7" s="345">
        <f t="shared" si="0"/>
        <v>1210944143.6426251</v>
      </c>
    </row>
    <row r="8" spans="1:8">
      <c r="A8" s="298">
        <v>5</v>
      </c>
      <c r="B8" s="291" t="s">
        <v>83</v>
      </c>
      <c r="C8" s="404">
        <f>SUM(C4:C7)</f>
        <v>1497054714</v>
      </c>
      <c r="D8" s="404">
        <f t="shared" si="0"/>
        <v>1571907449.7</v>
      </c>
      <c r="E8" s="404">
        <f t="shared" si="0"/>
        <v>1650502822.1850002</v>
      </c>
      <c r="F8" s="405">
        <f t="shared" si="0"/>
        <v>1733027963.2942502</v>
      </c>
    </row>
    <row r="9" spans="1:8">
      <c r="A9" s="298">
        <v>6</v>
      </c>
      <c r="B9" s="289" t="s">
        <v>1</v>
      </c>
      <c r="C9" s="341">
        <f>'1 melléklet'!T3</f>
        <v>836757960.87731123</v>
      </c>
      <c r="D9" s="341">
        <f t="shared" si="0"/>
        <v>878595858.92117679</v>
      </c>
      <c r="E9" s="341">
        <f t="shared" si="0"/>
        <v>922525651.86723566</v>
      </c>
      <c r="F9" s="345">
        <f t="shared" si="0"/>
        <v>968651934.46059752</v>
      </c>
    </row>
    <row r="10" spans="1:8" ht="31.2">
      <c r="A10" s="298">
        <v>7</v>
      </c>
      <c r="B10" s="289" t="s">
        <v>49</v>
      </c>
      <c r="C10" s="341">
        <f>'1 melléklet'!T4</f>
        <v>98704989.52268894</v>
      </c>
      <c r="D10" s="341">
        <f t="shared" si="0"/>
        <v>103640238.99882339</v>
      </c>
      <c r="E10" s="341">
        <f t="shared" si="0"/>
        <v>108822250.94876456</v>
      </c>
      <c r="F10" s="345">
        <f t="shared" si="0"/>
        <v>114263363.4962028</v>
      </c>
    </row>
    <row r="11" spans="1:8">
      <c r="A11" s="298">
        <v>8</v>
      </c>
      <c r="B11" s="289" t="s">
        <v>2</v>
      </c>
      <c r="C11" s="341">
        <f>'1 melléklet'!T5</f>
        <v>642017036.48000002</v>
      </c>
      <c r="D11" s="341">
        <f t="shared" si="0"/>
        <v>674117888.30400002</v>
      </c>
      <c r="E11" s="341">
        <f t="shared" si="0"/>
        <v>707823782.71920002</v>
      </c>
      <c r="F11" s="345">
        <f t="shared" si="0"/>
        <v>743214971.85516</v>
      </c>
    </row>
    <row r="12" spans="1:8">
      <c r="A12" s="298">
        <v>9</v>
      </c>
      <c r="B12" s="289" t="s">
        <v>43</v>
      </c>
      <c r="C12" s="341">
        <f>'1 melléklet'!T6</f>
        <v>24999500</v>
      </c>
      <c r="D12" s="341">
        <f t="shared" si="0"/>
        <v>26249475</v>
      </c>
      <c r="E12" s="341">
        <f t="shared" si="0"/>
        <v>27561948.75</v>
      </c>
      <c r="F12" s="345">
        <f t="shared" si="0"/>
        <v>28940046.1875</v>
      </c>
    </row>
    <row r="13" spans="1:8">
      <c r="A13" s="298">
        <v>10</v>
      </c>
      <c r="B13" s="289" t="s">
        <v>50</v>
      </c>
      <c r="C13" s="341">
        <f>'1 melléklet'!T7</f>
        <v>10728930</v>
      </c>
      <c r="D13" s="341">
        <f t="shared" ref="D13:F14" si="1">C13*1.05</f>
        <v>11265376.5</v>
      </c>
      <c r="E13" s="341">
        <f t="shared" si="1"/>
        <v>11828645.325000001</v>
      </c>
      <c r="F13" s="345">
        <f t="shared" si="1"/>
        <v>12420077.591250002</v>
      </c>
    </row>
    <row r="14" spans="1:8">
      <c r="A14" s="298">
        <v>11</v>
      </c>
      <c r="B14" s="289" t="s">
        <v>93</v>
      </c>
      <c r="C14" s="341">
        <f>'1 melléklet'!T8</f>
        <v>0</v>
      </c>
      <c r="D14" s="341">
        <f t="shared" si="1"/>
        <v>0</v>
      </c>
      <c r="E14" s="341">
        <f t="shared" si="1"/>
        <v>0</v>
      </c>
      <c r="F14" s="345">
        <f t="shared" si="1"/>
        <v>0</v>
      </c>
    </row>
    <row r="15" spans="1:8">
      <c r="A15" s="298">
        <v>12</v>
      </c>
      <c r="B15" s="291" t="s">
        <v>94</v>
      </c>
      <c r="C15" s="404">
        <f>SUM(C9:C14)</f>
        <v>1613208416.8800001</v>
      </c>
      <c r="D15" s="404">
        <f>SUM(D9:D14)</f>
        <v>1693868837.7240002</v>
      </c>
      <c r="E15" s="404">
        <f>SUM(E9:E14)</f>
        <v>1778562279.6102002</v>
      </c>
      <c r="F15" s="405">
        <f>SUM(F9:F14)</f>
        <v>1867490393.5907102</v>
      </c>
    </row>
    <row r="16" spans="1:8">
      <c r="A16" s="298">
        <v>13</v>
      </c>
      <c r="B16" s="291" t="s">
        <v>95</v>
      </c>
      <c r="C16" s="341">
        <f>C8-C15</f>
        <v>-116153702.88000011</v>
      </c>
      <c r="D16" s="341">
        <f>D8-D15</f>
        <v>-121961388.02400017</v>
      </c>
      <c r="E16" s="341">
        <f>E8-E15</f>
        <v>-128059457.42519999</v>
      </c>
      <c r="F16" s="345">
        <f>F8-F15</f>
        <v>-134462430.29645991</v>
      </c>
      <c r="H16" s="29"/>
    </row>
    <row r="17" spans="1:7" ht="31.2">
      <c r="A17" s="298">
        <v>14</v>
      </c>
      <c r="B17" s="291" t="s">
        <v>82</v>
      </c>
      <c r="C17" s="341">
        <f>(C16)*-1</f>
        <v>116153702.88000011</v>
      </c>
      <c r="D17" s="341">
        <f>(D16)*-1</f>
        <v>121961388.02400017</v>
      </c>
      <c r="E17" s="341">
        <f>(E16)*-1</f>
        <v>128059457.42519999</v>
      </c>
      <c r="F17" s="345">
        <f>(F16)*-1</f>
        <v>134462430.29645991</v>
      </c>
    </row>
    <row r="18" spans="1:7">
      <c r="A18" s="298"/>
      <c r="B18" s="301" t="s">
        <v>17</v>
      </c>
      <c r="C18" s="341"/>
      <c r="D18" s="341"/>
      <c r="E18" s="341"/>
      <c r="F18" s="345"/>
    </row>
    <row r="19" spans="1:7">
      <c r="A19" s="298">
        <v>15</v>
      </c>
      <c r="B19" s="289" t="s">
        <v>55</v>
      </c>
      <c r="C19" s="341">
        <f>'1 melléklet'!J11</f>
        <v>25500000</v>
      </c>
      <c r="D19" s="341">
        <f t="shared" ref="D19:F21" si="2">C19*1.05</f>
        <v>26775000</v>
      </c>
      <c r="E19" s="341">
        <f t="shared" si="2"/>
        <v>28113750</v>
      </c>
      <c r="F19" s="345">
        <f t="shared" si="2"/>
        <v>29519437.5</v>
      </c>
    </row>
    <row r="20" spans="1:7" ht="31.2">
      <c r="A20" s="298">
        <v>16</v>
      </c>
      <c r="B20" s="292" t="s">
        <v>64</v>
      </c>
      <c r="C20" s="341">
        <f>'1 melléklet'!J12</f>
        <v>0</v>
      </c>
      <c r="D20" s="341">
        <f t="shared" si="2"/>
        <v>0</v>
      </c>
      <c r="E20" s="341">
        <f t="shared" si="2"/>
        <v>0</v>
      </c>
      <c r="F20" s="345">
        <f t="shared" si="2"/>
        <v>0</v>
      </c>
    </row>
    <row r="21" spans="1:7" ht="31.2">
      <c r="A21" s="298">
        <v>17</v>
      </c>
      <c r="B21" s="289" t="s">
        <v>62</v>
      </c>
      <c r="C21" s="341">
        <f>'1 melléklet'!J10</f>
        <v>175055087</v>
      </c>
      <c r="D21" s="341">
        <f t="shared" si="2"/>
        <v>183807841.34999999</v>
      </c>
      <c r="E21" s="341">
        <f t="shared" si="2"/>
        <v>192998233.41749999</v>
      </c>
      <c r="F21" s="345">
        <f t="shared" si="2"/>
        <v>202648145.088375</v>
      </c>
    </row>
    <row r="22" spans="1:7">
      <c r="A22" s="298">
        <v>18</v>
      </c>
      <c r="B22" s="291" t="s">
        <v>96</v>
      </c>
      <c r="C22" s="404">
        <f>SUM(C19:C21)</f>
        <v>200555087</v>
      </c>
      <c r="D22" s="404">
        <f>SUM(D19:D21)</f>
        <v>210582841.34999999</v>
      </c>
      <c r="E22" s="404">
        <f>SUM(E19:E21)</f>
        <v>221111983.41749999</v>
      </c>
      <c r="F22" s="405">
        <f>SUM(F19:F21)</f>
        <v>232167582.588375</v>
      </c>
    </row>
    <row r="23" spans="1:7">
      <c r="A23" s="298">
        <v>19</v>
      </c>
      <c r="B23" s="289" t="s">
        <v>56</v>
      </c>
      <c r="C23" s="341">
        <f>'1 melléklet'!T11</f>
        <v>55136000</v>
      </c>
      <c r="D23" s="341">
        <f t="shared" ref="D23:F27" si="3">C23*1.05</f>
        <v>57892800</v>
      </c>
      <c r="E23" s="341">
        <f t="shared" si="3"/>
        <v>60787440</v>
      </c>
      <c r="F23" s="345">
        <f t="shared" si="3"/>
        <v>63826812</v>
      </c>
    </row>
    <row r="24" spans="1:7">
      <c r="A24" s="298">
        <v>20</v>
      </c>
      <c r="B24" s="289" t="s">
        <v>57</v>
      </c>
      <c r="C24" s="341">
        <f>'1 melléklet'!T12</f>
        <v>65752992</v>
      </c>
      <c r="D24" s="341">
        <f t="shared" si="3"/>
        <v>69040641.600000009</v>
      </c>
      <c r="E24" s="341">
        <f t="shared" si="3"/>
        <v>72492673.680000007</v>
      </c>
      <c r="F24" s="345">
        <f t="shared" si="3"/>
        <v>76117307.364000008</v>
      </c>
    </row>
    <row r="25" spans="1:7">
      <c r="A25" s="298">
        <v>21</v>
      </c>
      <c r="B25" s="289" t="s">
        <v>77</v>
      </c>
      <c r="C25" s="341">
        <f>'1 melléklet'!T13</f>
        <v>4000000</v>
      </c>
      <c r="D25" s="341">
        <f t="shared" si="3"/>
        <v>4200000</v>
      </c>
      <c r="E25" s="341">
        <f t="shared" si="3"/>
        <v>4410000</v>
      </c>
      <c r="F25" s="345">
        <f t="shared" si="3"/>
        <v>4630500</v>
      </c>
    </row>
    <row r="26" spans="1:7">
      <c r="A26" s="298">
        <v>22</v>
      </c>
      <c r="B26" s="289" t="s">
        <v>13</v>
      </c>
      <c r="C26" s="341">
        <f>'1 melléklet'!T14</f>
        <v>49999999</v>
      </c>
      <c r="D26" s="341">
        <f t="shared" si="3"/>
        <v>52499998.950000003</v>
      </c>
      <c r="E26" s="341">
        <f t="shared" si="3"/>
        <v>55124998.897500008</v>
      </c>
      <c r="F26" s="345">
        <f t="shared" si="3"/>
        <v>57881248.84237501</v>
      </c>
    </row>
    <row r="27" spans="1:7" ht="31.2">
      <c r="A27" s="298">
        <v>23</v>
      </c>
      <c r="B27" s="289" t="s">
        <v>176</v>
      </c>
      <c r="C27" s="341">
        <f>'1 melléklet'!T20</f>
        <v>65162381</v>
      </c>
      <c r="D27" s="341">
        <f t="shared" si="3"/>
        <v>68420500.049999997</v>
      </c>
      <c r="E27" s="341">
        <f t="shared" si="3"/>
        <v>71841525.052499995</v>
      </c>
      <c r="F27" s="345">
        <f t="shared" si="3"/>
        <v>75433601.305124998</v>
      </c>
    </row>
    <row r="28" spans="1:7">
      <c r="A28" s="298">
        <v>24</v>
      </c>
      <c r="B28" s="291" t="s">
        <v>98</v>
      </c>
      <c r="C28" s="404">
        <f>SUM(C23:C27)</f>
        <v>240051372</v>
      </c>
      <c r="D28" s="404">
        <f>SUM(D23:D27)</f>
        <v>252053940.60000002</v>
      </c>
      <c r="E28" s="404">
        <f>SUM(E23:E27)</f>
        <v>264656637.63</v>
      </c>
      <c r="F28" s="405">
        <f>SUM(F23:F27)</f>
        <v>277889469.5115</v>
      </c>
    </row>
    <row r="29" spans="1:7">
      <c r="A29" s="298">
        <v>25</v>
      </c>
      <c r="B29" s="291" t="s">
        <v>99</v>
      </c>
      <c r="C29" s="341">
        <f>C22-C28</f>
        <v>-39496285</v>
      </c>
      <c r="D29" s="341">
        <f>D22-D28</f>
        <v>-41471099.25000003</v>
      </c>
      <c r="E29" s="341">
        <f>E22-E28</f>
        <v>-43544654.212500006</v>
      </c>
      <c r="F29" s="345">
        <f>F22-F28</f>
        <v>-45721886.923124999</v>
      </c>
    </row>
    <row r="30" spans="1:7" ht="31.2">
      <c r="A30" s="298">
        <v>26</v>
      </c>
      <c r="B30" s="287" t="s">
        <v>84</v>
      </c>
      <c r="C30" s="341">
        <f>(C29)*-1</f>
        <v>39496285</v>
      </c>
      <c r="D30" s="341">
        <f>(D29)*-1</f>
        <v>41471099.25000003</v>
      </c>
      <c r="E30" s="341">
        <f>(E29)*-1</f>
        <v>43544654.212500006</v>
      </c>
      <c r="F30" s="345">
        <f>(F29)*-1</f>
        <v>45721886.923124999</v>
      </c>
    </row>
    <row r="31" spans="1:7" ht="31.2">
      <c r="A31" s="298">
        <v>27</v>
      </c>
      <c r="B31" s="287" t="s">
        <v>85</v>
      </c>
      <c r="C31" s="341">
        <v>0</v>
      </c>
      <c r="D31" s="341">
        <v>0</v>
      </c>
      <c r="E31" s="341">
        <v>0</v>
      </c>
      <c r="F31" s="345">
        <v>0</v>
      </c>
    </row>
    <row r="32" spans="1:7" ht="31.2">
      <c r="A32" s="298">
        <v>28</v>
      </c>
      <c r="B32" s="291" t="s">
        <v>100</v>
      </c>
      <c r="C32" s="404">
        <f>C8+C17+C22+C30</f>
        <v>1853259788.8800001</v>
      </c>
      <c r="D32" s="404">
        <f>D8+D17+D22+D30</f>
        <v>1945922778.3240001</v>
      </c>
      <c r="E32" s="404">
        <f>E8+E17+E22+E30</f>
        <v>2043218917.2402003</v>
      </c>
      <c r="F32" s="405">
        <f>F8+F17+F22+F30</f>
        <v>2145379863.1022103</v>
      </c>
      <c r="G32" s="29"/>
    </row>
    <row r="33" spans="1:6" ht="16.2" thickBot="1">
      <c r="A33" s="299">
        <v>29</v>
      </c>
      <c r="B33" s="300" t="s">
        <v>101</v>
      </c>
      <c r="C33" s="406">
        <f>C15+C28</f>
        <v>1853259788.8800001</v>
      </c>
      <c r="D33" s="406">
        <f>D15+D28</f>
        <v>1945922778.3240004</v>
      </c>
      <c r="E33" s="406">
        <f>E15+E28</f>
        <v>2043218917.2402</v>
      </c>
      <c r="F33" s="407">
        <f>F15+F28</f>
        <v>2145379863.10221</v>
      </c>
    </row>
    <row r="34" spans="1:6">
      <c r="B34" s="57"/>
      <c r="C34" s="74"/>
      <c r="D34" s="74"/>
      <c r="E34" s="74"/>
      <c r="F34" s="74"/>
    </row>
    <row r="35" spans="1:6">
      <c r="B35" s="58"/>
      <c r="C35" s="74"/>
      <c r="D35" s="74"/>
      <c r="E35" s="74"/>
      <c r="F35" s="74"/>
    </row>
    <row r="36" spans="1:6">
      <c r="B36" s="57"/>
      <c r="C36" s="74"/>
      <c r="D36" s="74"/>
      <c r="E36" s="74"/>
      <c r="F36" s="74"/>
    </row>
    <row r="37" spans="1:6">
      <c r="B37" s="59"/>
    </row>
    <row r="38" spans="1:6">
      <c r="B38" s="57"/>
      <c r="C38" s="60"/>
    </row>
    <row r="39" spans="1:6">
      <c r="B39" s="57"/>
      <c r="C39" s="60"/>
    </row>
    <row r="40" spans="1:6">
      <c r="B40" s="57"/>
      <c r="C40" s="60"/>
    </row>
  </sheetData>
  <phoneticPr fontId="18" type="noConversion"/>
  <pageMargins left="0.78740157480314965" right="0.78740157480314965" top="1.5748031496062993" bottom="0.98425196850393704" header="0.51181102362204722" footer="0.51181102362204722"/>
  <pageSetup paperSize="9" scale="90" orientation="portrait" r:id="rId1"/>
  <headerFooter alignWithMargins="0">
    <oddHeader>&amp;C&amp;"Times New Roman,Normál"&amp;11
&amp;"Times New Roman,Félkövér"ELEK VÁROS ÖNKORMÁNYZATA MŰKÖDÉSI ÉS FEJLESZTÉSI CÉLÚ BEVÉTELEK
ÉS KIADÁSOK ALAKULÁSÁT BEMUTATÓ MÉRLEG 
2025-2028 IDŐSZAKRA&amp;R13.mell. a3/2025(II.26.) önkormányzati rendelethez
adatok E Ft-ban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 tint="0.39997558519241921"/>
  </sheetPr>
  <dimension ref="A1:I56"/>
  <sheetViews>
    <sheetView view="pageLayout" zoomScaleNormal="100" workbookViewId="0">
      <selection activeCell="D13" sqref="D13"/>
    </sheetView>
  </sheetViews>
  <sheetFormatPr defaultColWidth="9.109375" defaultRowHeight="13.2"/>
  <cols>
    <col min="1" max="1" width="5" style="8" customWidth="1"/>
    <col min="2" max="2" width="30" style="8" customWidth="1"/>
    <col min="3" max="8" width="12.6640625" style="8" customWidth="1"/>
    <col min="9" max="16384" width="9.109375" style="8"/>
  </cols>
  <sheetData>
    <row r="1" spans="1:9" ht="13.8" thickBot="1"/>
    <row r="2" spans="1:9" ht="22.2" customHeight="1">
      <c r="A2" s="306"/>
      <c r="B2" s="307"/>
      <c r="C2" s="308">
        <v>2025</v>
      </c>
      <c r="D2" s="308">
        <v>2026</v>
      </c>
      <c r="E2" s="308">
        <v>2027</v>
      </c>
      <c r="F2" s="308">
        <v>2028</v>
      </c>
      <c r="G2" s="309" t="s">
        <v>30</v>
      </c>
      <c r="H2" s="30"/>
    </row>
    <row r="3" spans="1:9" ht="15.6">
      <c r="A3" s="310"/>
      <c r="B3" s="304" t="s">
        <v>205</v>
      </c>
      <c r="C3" s="303">
        <v>40000</v>
      </c>
      <c r="D3" s="303"/>
      <c r="E3" s="303"/>
      <c r="F3" s="303"/>
      <c r="G3" s="684">
        <v>40000</v>
      </c>
      <c r="H3" s="1"/>
    </row>
    <row r="4" spans="1:9" ht="15.6">
      <c r="A4" s="310"/>
      <c r="B4" s="304"/>
      <c r="C4" s="303"/>
      <c r="D4" s="303"/>
      <c r="E4" s="303"/>
      <c r="F4" s="303"/>
      <c r="G4" s="311"/>
      <c r="H4" s="1"/>
    </row>
    <row r="5" spans="1:9" ht="15.6">
      <c r="A5" s="312">
        <v>1</v>
      </c>
      <c r="B5" s="288"/>
      <c r="C5" s="305"/>
      <c r="D5" s="305"/>
      <c r="E5" s="305"/>
      <c r="F5" s="305"/>
      <c r="G5" s="313"/>
      <c r="H5" s="3"/>
      <c r="I5" s="7"/>
    </row>
    <row r="6" spans="1:9" ht="15.6">
      <c r="A6" s="312"/>
      <c r="B6" s="289"/>
      <c r="C6" s="305"/>
      <c r="D6" s="305"/>
      <c r="E6" s="305"/>
      <c r="F6" s="305"/>
      <c r="G6" s="313"/>
      <c r="H6" s="3"/>
      <c r="I6" s="7"/>
    </row>
    <row r="7" spans="1:9" ht="16.2" thickBot="1">
      <c r="A7" s="314"/>
      <c r="B7" s="315" t="s">
        <v>31</v>
      </c>
      <c r="C7" s="316">
        <f>SUM(C5:C6)</f>
        <v>0</v>
      </c>
      <c r="D7" s="316">
        <f>SUM(D5:D6)</f>
        <v>0</v>
      </c>
      <c r="E7" s="316">
        <f>SUM(E5:E6)</f>
        <v>0</v>
      </c>
      <c r="F7" s="316">
        <f>SUM(F5:F6)</f>
        <v>0</v>
      </c>
      <c r="G7" s="317">
        <f>SUM(G5:G6)</f>
        <v>0</v>
      </c>
      <c r="H7" s="3"/>
      <c r="I7" s="7"/>
    </row>
    <row r="8" spans="1:9" ht="15.6">
      <c r="A8" s="1"/>
      <c r="B8" s="28"/>
      <c r="C8" s="4"/>
      <c r="D8" s="4"/>
      <c r="E8" s="4"/>
      <c r="F8" s="4"/>
      <c r="G8" s="4"/>
      <c r="H8" s="4"/>
      <c r="I8" s="7"/>
    </row>
    <row r="9" spans="1:9" ht="15.6">
      <c r="A9" s="2"/>
      <c r="B9" s="2"/>
      <c r="C9" s="3"/>
      <c r="D9" s="3"/>
      <c r="E9" s="3"/>
      <c r="F9" s="3"/>
      <c r="G9" s="3"/>
      <c r="H9" s="3"/>
      <c r="I9" s="7"/>
    </row>
    <row r="10" spans="1:9" ht="15.6">
      <c r="A10" s="2"/>
      <c r="B10" s="2"/>
      <c r="C10" s="3"/>
      <c r="D10" s="3"/>
      <c r="E10" s="3"/>
      <c r="F10" s="3"/>
      <c r="G10" s="3"/>
      <c r="H10" s="3"/>
      <c r="I10" s="7"/>
    </row>
    <row r="11" spans="1:9" ht="15.6">
      <c r="A11" s="2"/>
      <c r="B11" s="2"/>
      <c r="C11" s="4"/>
      <c r="D11" s="4"/>
      <c r="E11" s="4"/>
      <c r="F11" s="4"/>
      <c r="G11" s="4"/>
      <c r="H11" s="3"/>
      <c r="I11" s="7"/>
    </row>
    <row r="12" spans="1:9" ht="15.6">
      <c r="A12" s="2"/>
      <c r="B12" s="2"/>
      <c r="C12" s="3"/>
      <c r="D12" s="3"/>
      <c r="E12" s="3"/>
      <c r="F12" s="3"/>
      <c r="G12" s="3"/>
      <c r="H12" s="3"/>
      <c r="I12" s="7"/>
    </row>
    <row r="13" spans="1:9" ht="15.6">
      <c r="A13" s="2"/>
      <c r="B13" s="2"/>
      <c r="C13" s="3"/>
      <c r="D13" s="3"/>
      <c r="E13" s="3"/>
      <c r="F13" s="3"/>
      <c r="G13" s="3"/>
      <c r="H13" s="3"/>
      <c r="I13" s="7"/>
    </row>
    <row r="14" spans="1:9" ht="15.6">
      <c r="A14" s="2"/>
      <c r="B14" s="28"/>
      <c r="C14" s="4"/>
      <c r="D14" s="4"/>
      <c r="E14" s="4"/>
      <c r="F14" s="4"/>
      <c r="G14" s="4"/>
      <c r="H14" s="4"/>
      <c r="I14" s="7"/>
    </row>
    <row r="15" spans="1:9">
      <c r="B15" s="7"/>
      <c r="C15" s="7"/>
      <c r="D15" s="7"/>
      <c r="E15" s="7"/>
      <c r="F15" s="7"/>
      <c r="G15" s="7"/>
      <c r="H15" s="7"/>
      <c r="I15" s="7"/>
    </row>
    <row r="16" spans="1:9">
      <c r="A16" s="6"/>
      <c r="B16" s="7"/>
      <c r="C16" s="7"/>
      <c r="D16" s="7"/>
      <c r="E16" s="7"/>
      <c r="F16" s="7"/>
      <c r="G16" s="7"/>
      <c r="H16" s="7"/>
      <c r="I16" s="7"/>
    </row>
    <row r="17" spans="1:9">
      <c r="A17" s="6"/>
      <c r="B17" s="7"/>
      <c r="C17" s="7"/>
      <c r="D17" s="7"/>
      <c r="E17" s="7"/>
      <c r="F17" s="7"/>
      <c r="G17" s="7"/>
      <c r="H17" s="7"/>
      <c r="I17" s="7"/>
    </row>
    <row r="18" spans="1:9">
      <c r="A18" s="6"/>
      <c r="B18" s="7"/>
      <c r="C18" s="7"/>
      <c r="D18" s="7"/>
      <c r="E18" s="7"/>
      <c r="F18" s="7"/>
      <c r="G18" s="7"/>
      <c r="H18" s="7"/>
      <c r="I18" s="7"/>
    </row>
    <row r="19" spans="1:9"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9"/>
      <c r="C20" s="9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B22" s="7"/>
      <c r="C22" s="7"/>
      <c r="D22" s="7"/>
      <c r="E22" s="7"/>
      <c r="F22" s="7"/>
      <c r="G22" s="7"/>
      <c r="H22" s="7"/>
      <c r="I22" s="7"/>
    </row>
    <row r="23" spans="1:9"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B25" s="7"/>
      <c r="C25" s="7"/>
      <c r="D25" s="7"/>
      <c r="E25" s="7"/>
      <c r="F25" s="7"/>
      <c r="G25" s="7"/>
      <c r="H25" s="7"/>
      <c r="I25" s="7"/>
    </row>
    <row r="26" spans="1:9"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9"/>
      <c r="C27" s="9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9"/>
      <c r="C29" s="9"/>
      <c r="D29" s="7"/>
      <c r="E29" s="7"/>
      <c r="F29" s="7"/>
      <c r="G29" s="7"/>
      <c r="H29" s="7"/>
      <c r="I29" s="7"/>
    </row>
    <row r="30" spans="1:9">
      <c r="A30" s="6"/>
      <c r="B30" s="9"/>
      <c r="C30" s="9"/>
      <c r="D30" s="7"/>
      <c r="E30" s="7"/>
      <c r="F30" s="7"/>
      <c r="G30" s="7"/>
      <c r="H30" s="7"/>
      <c r="I30" s="7"/>
    </row>
    <row r="31" spans="1:9">
      <c r="A31" s="6"/>
      <c r="B31" s="9"/>
      <c r="C31" s="9"/>
      <c r="D31" s="7"/>
      <c r="E31" s="7"/>
      <c r="F31" s="7"/>
      <c r="G31" s="7"/>
      <c r="H31" s="7"/>
      <c r="I31" s="7"/>
    </row>
    <row r="32" spans="1:9">
      <c r="A32" s="6"/>
      <c r="C32" s="7"/>
      <c r="D32" s="7"/>
      <c r="E32" s="7"/>
      <c r="F32" s="7"/>
      <c r="G32" s="7"/>
      <c r="H32" s="7"/>
      <c r="I32" s="7"/>
    </row>
    <row r="33" spans="2:9">
      <c r="B33" s="13"/>
      <c r="C33" s="9"/>
      <c r="D33" s="7"/>
      <c r="E33" s="7"/>
      <c r="F33" s="7"/>
      <c r="G33" s="7"/>
      <c r="H33" s="7"/>
      <c r="I33" s="7"/>
    </row>
    <row r="34" spans="2:9">
      <c r="B34" s="13"/>
      <c r="C34" s="9"/>
      <c r="D34" s="7"/>
      <c r="E34" s="7"/>
      <c r="F34" s="7"/>
      <c r="G34" s="7"/>
      <c r="H34" s="7"/>
      <c r="I34" s="7"/>
    </row>
    <row r="35" spans="2:9">
      <c r="C35" s="7"/>
      <c r="D35" s="7"/>
      <c r="E35" s="7"/>
      <c r="F35" s="7"/>
      <c r="G35" s="7"/>
      <c r="H35" s="7"/>
      <c r="I35" s="7"/>
    </row>
    <row r="36" spans="2:9">
      <c r="C36" s="7"/>
      <c r="D36" s="7"/>
      <c r="E36" s="7"/>
      <c r="F36" s="7"/>
      <c r="G36" s="7"/>
      <c r="H36" s="7"/>
      <c r="I36" s="7"/>
    </row>
    <row r="37" spans="2:9">
      <c r="C37" s="7"/>
      <c r="D37" s="7"/>
      <c r="E37" s="7"/>
      <c r="F37" s="7"/>
      <c r="G37" s="7"/>
      <c r="H37" s="7"/>
      <c r="I37" s="7"/>
    </row>
    <row r="38" spans="2:9">
      <c r="C38" s="7"/>
      <c r="D38" s="7"/>
      <c r="E38" s="7"/>
      <c r="F38" s="7"/>
      <c r="G38" s="7"/>
      <c r="H38" s="7"/>
      <c r="I38" s="7"/>
    </row>
    <row r="39" spans="2:9">
      <c r="C39" s="7"/>
      <c r="D39" s="7"/>
      <c r="E39" s="7"/>
      <c r="F39" s="7"/>
      <c r="G39" s="7"/>
      <c r="H39" s="7"/>
      <c r="I39" s="7"/>
    </row>
    <row r="40" spans="2:9">
      <c r="C40" s="7"/>
      <c r="D40" s="7"/>
      <c r="E40" s="7"/>
      <c r="F40" s="7"/>
      <c r="G40" s="7"/>
      <c r="H40" s="7"/>
      <c r="I40" s="7"/>
    </row>
    <row r="41" spans="2:9">
      <c r="C41" s="7"/>
      <c r="D41" s="7"/>
      <c r="E41" s="7"/>
      <c r="F41" s="7"/>
      <c r="G41" s="7"/>
      <c r="H41" s="7"/>
      <c r="I41" s="7"/>
    </row>
    <row r="42" spans="2:9">
      <c r="C42" s="7"/>
      <c r="D42" s="7"/>
      <c r="E42" s="7"/>
      <c r="F42" s="7"/>
      <c r="G42" s="7"/>
      <c r="H42" s="7"/>
      <c r="I42" s="7"/>
    </row>
    <row r="43" spans="2:9">
      <c r="C43" s="7"/>
      <c r="D43" s="7"/>
      <c r="E43" s="7"/>
      <c r="F43" s="7"/>
      <c r="G43" s="7"/>
      <c r="H43" s="7"/>
      <c r="I43" s="7"/>
    </row>
    <row r="44" spans="2:9">
      <c r="C44" s="7"/>
      <c r="D44" s="7"/>
      <c r="E44" s="7"/>
      <c r="F44" s="7"/>
      <c r="G44" s="7"/>
      <c r="H44" s="7"/>
      <c r="I44" s="7"/>
    </row>
    <row r="45" spans="2:9">
      <c r="C45" s="7"/>
      <c r="D45" s="7"/>
      <c r="E45" s="7"/>
      <c r="F45" s="7"/>
      <c r="G45" s="7"/>
      <c r="H45" s="7"/>
      <c r="I45" s="7"/>
    </row>
    <row r="46" spans="2:9">
      <c r="C46" s="7"/>
      <c r="D46" s="7"/>
      <c r="E46" s="7"/>
      <c r="F46" s="7"/>
      <c r="G46" s="7"/>
      <c r="H46" s="7"/>
      <c r="I46" s="7"/>
    </row>
    <row r="47" spans="2:9">
      <c r="C47" s="7"/>
      <c r="D47" s="7"/>
      <c r="E47" s="7"/>
      <c r="F47" s="7"/>
      <c r="G47" s="7"/>
      <c r="H47" s="7"/>
      <c r="I47" s="7"/>
    </row>
    <row r="48" spans="2:9">
      <c r="C48" s="7"/>
      <c r="D48" s="7"/>
      <c r="E48" s="7"/>
      <c r="F48" s="7"/>
      <c r="G48" s="7"/>
      <c r="H48" s="7"/>
      <c r="I48" s="7"/>
    </row>
    <row r="49" spans="3:9">
      <c r="C49" s="7"/>
      <c r="D49" s="7"/>
      <c r="E49" s="7"/>
      <c r="F49" s="7"/>
      <c r="G49" s="7"/>
      <c r="H49" s="7"/>
      <c r="I49" s="7"/>
    </row>
    <row r="50" spans="3:9">
      <c r="C50" s="7"/>
      <c r="D50" s="7"/>
      <c r="E50" s="7"/>
      <c r="F50" s="7"/>
      <c r="G50" s="7"/>
      <c r="H50" s="7"/>
      <c r="I50" s="7"/>
    </row>
    <row r="51" spans="3:9">
      <c r="C51" s="7"/>
      <c r="D51" s="7"/>
      <c r="E51" s="7"/>
      <c r="F51" s="7"/>
      <c r="G51" s="7"/>
      <c r="H51" s="7"/>
      <c r="I51" s="7"/>
    </row>
    <row r="52" spans="3:9">
      <c r="C52" s="7"/>
      <c r="D52" s="7"/>
      <c r="E52" s="7"/>
      <c r="F52" s="7"/>
      <c r="G52" s="7"/>
      <c r="H52" s="7"/>
      <c r="I52" s="7"/>
    </row>
    <row r="53" spans="3:9">
      <c r="C53" s="7"/>
      <c r="D53" s="7"/>
      <c r="E53" s="7"/>
      <c r="F53" s="7"/>
      <c r="G53" s="7"/>
      <c r="H53" s="7"/>
      <c r="I53" s="7"/>
    </row>
    <row r="54" spans="3:9">
      <c r="C54" s="7"/>
      <c r="D54" s="7"/>
      <c r="E54" s="7"/>
      <c r="F54" s="7"/>
      <c r="G54" s="7"/>
      <c r="H54" s="7"/>
      <c r="I54" s="7"/>
    </row>
    <row r="55" spans="3:9">
      <c r="C55" s="7"/>
      <c r="D55" s="7"/>
      <c r="E55" s="7"/>
      <c r="F55" s="7"/>
      <c r="G55" s="7"/>
      <c r="H55" s="7"/>
      <c r="I55" s="7"/>
    </row>
    <row r="56" spans="3:9">
      <c r="C56" s="7"/>
      <c r="D56" s="7"/>
      <c r="E56" s="7"/>
      <c r="F56" s="7"/>
      <c r="G56" s="7"/>
      <c r="H56" s="7"/>
      <c r="I56" s="7"/>
    </row>
  </sheetData>
  <phoneticPr fontId="18" type="noConversion"/>
  <printOptions horizontalCentered="1"/>
  <pageMargins left="0" right="0" top="1.7716535433070868" bottom="0.98425196850393704" header="0.51181102362204722" footer="0.51181102362204722"/>
  <pageSetup paperSize="9" orientation="portrait" r:id="rId1"/>
  <headerFooter alignWithMargins="0">
    <oddHeader>&amp;C&amp;"Arial,Félkövér"&amp;11
ELEK VÁROS ÖNKORMÁNYZATA ADÓSSÁGÁNAK ÉS HITELÁLLOMÁNYÁNAK KIMUTATÁSA
ÉS A TÖBB ÉVES KIHATÁSSAL JÁRÓ FELADATOK KIADÁSAI ÉVES BONTÁSBAN&amp;R&amp;"Times New Roman,Normál"&amp;9 14. melléklet a3/2025(II.26.) önk. rendelethez
adatok E Ft-ban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8" tint="0.39997558519241921"/>
  </sheetPr>
  <dimension ref="A1:P45"/>
  <sheetViews>
    <sheetView view="pageLayout" topLeftCell="A4" zoomScaleNormal="100" workbookViewId="0">
      <selection activeCell="M34" sqref="M34"/>
    </sheetView>
  </sheetViews>
  <sheetFormatPr defaultColWidth="9.109375" defaultRowHeight="12"/>
  <cols>
    <col min="1" max="1" width="28.6640625" style="48" customWidth="1"/>
    <col min="2" max="2" width="9.109375" style="39"/>
    <col min="3" max="4" width="7" style="39" customWidth="1"/>
    <col min="5" max="5" width="7.109375" style="39" customWidth="1"/>
    <col min="6" max="6" width="7.6640625" style="39" customWidth="1"/>
    <col min="7" max="7" width="7" style="39" customWidth="1"/>
    <col min="8" max="8" width="7.6640625" style="39" customWidth="1"/>
    <col min="9" max="9" width="7.5546875" style="39" customWidth="1"/>
    <col min="10" max="10" width="7.33203125" style="39" customWidth="1"/>
    <col min="11" max="11" width="7.109375" style="39" customWidth="1"/>
    <col min="12" max="12" width="7.5546875" style="39" customWidth="1"/>
    <col min="13" max="13" width="7.6640625" style="39" customWidth="1"/>
    <col min="14" max="14" width="9.88671875" style="39" customWidth="1"/>
    <col min="15" max="15" width="13.5546875" style="39" customWidth="1"/>
    <col min="16" max="16" width="10.88671875" style="39" customWidth="1"/>
    <col min="17" max="16384" width="9.109375" style="39"/>
  </cols>
  <sheetData>
    <row r="1" spans="1:16" ht="12.6" thickBot="1"/>
    <row r="2" spans="1:16">
      <c r="A2" s="326" t="s">
        <v>105</v>
      </c>
      <c r="B2" s="323" t="s">
        <v>18</v>
      </c>
      <c r="C2" s="323" t="s">
        <v>19</v>
      </c>
      <c r="D2" s="323" t="s">
        <v>20</v>
      </c>
      <c r="E2" s="323" t="s">
        <v>21</v>
      </c>
      <c r="F2" s="323" t="s">
        <v>22</v>
      </c>
      <c r="G2" s="323" t="s">
        <v>23</v>
      </c>
      <c r="H2" s="323" t="s">
        <v>24</v>
      </c>
      <c r="I2" s="323" t="s">
        <v>25</v>
      </c>
      <c r="J2" s="323" t="s">
        <v>26</v>
      </c>
      <c r="K2" s="323" t="s">
        <v>27</v>
      </c>
      <c r="L2" s="323" t="s">
        <v>28</v>
      </c>
      <c r="M2" s="324" t="s">
        <v>29</v>
      </c>
      <c r="N2" s="325" t="s">
        <v>30</v>
      </c>
    </row>
    <row r="3" spans="1:16">
      <c r="A3" s="408" t="s">
        <v>225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10"/>
    </row>
    <row r="4" spans="1:16">
      <c r="A4" s="411" t="s">
        <v>48</v>
      </c>
      <c r="B4" s="409">
        <f>($N4/12)</f>
        <v>9440841.5</v>
      </c>
      <c r="C4" s="409">
        <f>(N4/12)</f>
        <v>9440841.5</v>
      </c>
      <c r="D4" s="409">
        <f>(N4/12)</f>
        <v>9440841.5</v>
      </c>
      <c r="E4" s="409">
        <f>(N4/12)</f>
        <v>9440841.5</v>
      </c>
      <c r="F4" s="409">
        <f>(N4/12)</f>
        <v>9440841.5</v>
      </c>
      <c r="G4" s="409">
        <f>(N4/12)</f>
        <v>9440841.5</v>
      </c>
      <c r="H4" s="409">
        <f>(N4/12)</f>
        <v>9440841.5</v>
      </c>
      <c r="I4" s="409">
        <f>(N4/12)</f>
        <v>9440841.5</v>
      </c>
      <c r="J4" s="409">
        <f>(N4/12)</f>
        <v>9440841.5</v>
      </c>
      <c r="K4" s="409">
        <f>(N4/12)</f>
        <v>9440841.5</v>
      </c>
      <c r="L4" s="409">
        <f>(N4/12)</f>
        <v>9440841.5</v>
      </c>
      <c r="M4" s="409">
        <f>(N4/12)</f>
        <v>9440841.5</v>
      </c>
      <c r="N4" s="412">
        <f>'1 melléklet'!J5</f>
        <v>113290098</v>
      </c>
      <c r="O4" s="42"/>
      <c r="P4" s="41"/>
    </row>
    <row r="5" spans="1:16">
      <c r="A5" s="411" t="s">
        <v>0</v>
      </c>
      <c r="B5" s="409">
        <f t="shared" ref="B5:B14" si="0">(N5/12)</f>
        <v>26895536.25</v>
      </c>
      <c r="C5" s="409">
        <f t="shared" ref="C5:C14" si="1">(N5/12)</f>
        <v>26895536.25</v>
      </c>
      <c r="D5" s="409">
        <f t="shared" ref="D5:D14" si="2">(N5/12)</f>
        <v>26895536.25</v>
      </c>
      <c r="E5" s="409">
        <f t="shared" ref="E5:E14" si="3">(N5/12)</f>
        <v>26895536.25</v>
      </c>
      <c r="F5" s="409">
        <f t="shared" ref="F5:F14" si="4">(N5/12)</f>
        <v>26895536.25</v>
      </c>
      <c r="G5" s="409">
        <f t="shared" ref="G5:G14" si="5">(N5/12)</f>
        <v>26895536.25</v>
      </c>
      <c r="H5" s="409">
        <f t="shared" ref="H5:H14" si="6">(N5/12)</f>
        <v>26895536.25</v>
      </c>
      <c r="I5" s="409">
        <f t="shared" ref="I5:I14" si="7">(N5/12)</f>
        <v>26895536.25</v>
      </c>
      <c r="J5" s="409">
        <f t="shared" ref="J5:J14" si="8">(N5/12)</f>
        <v>26895536.25</v>
      </c>
      <c r="K5" s="409">
        <f t="shared" ref="K5:K14" si="9">(N5/12)</f>
        <v>26895536.25</v>
      </c>
      <c r="L5" s="409">
        <f t="shared" ref="L5:L14" si="10">(N5/12)</f>
        <v>26895536.25</v>
      </c>
      <c r="M5" s="409">
        <f t="shared" ref="M5:M14" si="11">(N5/12)</f>
        <v>26895536.25</v>
      </c>
      <c r="N5" s="412">
        <f>'1 melléklet'!J6</f>
        <v>322746435</v>
      </c>
      <c r="O5" s="42"/>
      <c r="P5" s="41"/>
    </row>
    <row r="6" spans="1:16" ht="25.5" customHeight="1">
      <c r="A6" s="411" t="s">
        <v>63</v>
      </c>
      <c r="B6" s="409">
        <f t="shared" si="0"/>
        <v>1246591.6666666667</v>
      </c>
      <c r="C6" s="409">
        <f t="shared" si="1"/>
        <v>1246591.6666666667</v>
      </c>
      <c r="D6" s="409">
        <f t="shared" si="2"/>
        <v>1246591.6666666667</v>
      </c>
      <c r="E6" s="409">
        <f t="shared" si="3"/>
        <v>1246591.6666666667</v>
      </c>
      <c r="F6" s="409">
        <f t="shared" si="4"/>
        <v>1246591.6666666667</v>
      </c>
      <c r="G6" s="409">
        <f t="shared" si="5"/>
        <v>1246591.6666666667</v>
      </c>
      <c r="H6" s="409">
        <f t="shared" si="6"/>
        <v>1246591.6666666667</v>
      </c>
      <c r="I6" s="409">
        <f t="shared" si="7"/>
        <v>1246591.6666666667</v>
      </c>
      <c r="J6" s="409">
        <f t="shared" si="8"/>
        <v>1246591.6666666667</v>
      </c>
      <c r="K6" s="409">
        <f t="shared" si="9"/>
        <v>1246591.6666666667</v>
      </c>
      <c r="L6" s="409">
        <f t="shared" si="10"/>
        <v>1246591.6666666667</v>
      </c>
      <c r="M6" s="409">
        <f t="shared" si="11"/>
        <v>1246591.6666666667</v>
      </c>
      <c r="N6" s="412">
        <f>'1 melléklet'!J7</f>
        <v>14959100</v>
      </c>
      <c r="O6" s="42"/>
      <c r="P6" s="41"/>
    </row>
    <row r="7" spans="1:16" ht="24">
      <c r="A7" s="411" t="s">
        <v>61</v>
      </c>
      <c r="B7" s="409">
        <f t="shared" si="0"/>
        <v>87171590.083333328</v>
      </c>
      <c r="C7" s="409">
        <f t="shared" si="1"/>
        <v>87171590.083333328</v>
      </c>
      <c r="D7" s="409">
        <f t="shared" si="2"/>
        <v>87171590.083333328</v>
      </c>
      <c r="E7" s="409">
        <f t="shared" si="3"/>
        <v>87171590.083333328</v>
      </c>
      <c r="F7" s="409">
        <f t="shared" si="4"/>
        <v>87171590.083333328</v>
      </c>
      <c r="G7" s="409">
        <f t="shared" si="5"/>
        <v>87171590.083333328</v>
      </c>
      <c r="H7" s="409">
        <f t="shared" si="6"/>
        <v>87171590.083333328</v>
      </c>
      <c r="I7" s="409">
        <f t="shared" si="7"/>
        <v>87171590.083333328</v>
      </c>
      <c r="J7" s="409">
        <f t="shared" si="8"/>
        <v>87171590.083333328</v>
      </c>
      <c r="K7" s="409">
        <f t="shared" si="9"/>
        <v>87171590.083333328</v>
      </c>
      <c r="L7" s="409">
        <f t="shared" si="10"/>
        <v>87171590.083333328</v>
      </c>
      <c r="M7" s="409">
        <f t="shared" si="11"/>
        <v>87171590.083333328</v>
      </c>
      <c r="N7" s="412">
        <f>'1 melléklet'!J3</f>
        <v>1046059081</v>
      </c>
      <c r="O7" s="42"/>
      <c r="P7" s="41"/>
    </row>
    <row r="8" spans="1:16">
      <c r="A8" s="411" t="s">
        <v>55</v>
      </c>
      <c r="B8" s="409">
        <f t="shared" si="0"/>
        <v>2125000</v>
      </c>
      <c r="C8" s="409">
        <f t="shared" si="1"/>
        <v>2125000</v>
      </c>
      <c r="D8" s="409">
        <f t="shared" si="2"/>
        <v>2125000</v>
      </c>
      <c r="E8" s="409">
        <f t="shared" si="3"/>
        <v>2125000</v>
      </c>
      <c r="F8" s="409">
        <f t="shared" si="4"/>
        <v>2125000</v>
      </c>
      <c r="G8" s="409">
        <f t="shared" si="5"/>
        <v>2125000</v>
      </c>
      <c r="H8" s="409">
        <f t="shared" si="6"/>
        <v>2125000</v>
      </c>
      <c r="I8" s="409">
        <f t="shared" si="7"/>
        <v>2125000</v>
      </c>
      <c r="J8" s="409">
        <f t="shared" si="8"/>
        <v>2125000</v>
      </c>
      <c r="K8" s="409">
        <f t="shared" si="9"/>
        <v>2125000</v>
      </c>
      <c r="L8" s="409">
        <f t="shared" si="10"/>
        <v>2125000</v>
      </c>
      <c r="M8" s="409">
        <f t="shared" si="11"/>
        <v>2125000</v>
      </c>
      <c r="N8" s="412">
        <f>'1 melléklet'!J11</f>
        <v>25500000</v>
      </c>
      <c r="O8" s="42"/>
      <c r="P8" s="41"/>
    </row>
    <row r="9" spans="1:16" ht="24">
      <c r="A9" s="411" t="s">
        <v>64</v>
      </c>
      <c r="B9" s="409">
        <f t="shared" si="0"/>
        <v>0</v>
      </c>
      <c r="C9" s="409">
        <f t="shared" si="1"/>
        <v>0</v>
      </c>
      <c r="D9" s="409">
        <f t="shared" si="2"/>
        <v>0</v>
      </c>
      <c r="E9" s="409">
        <f t="shared" si="3"/>
        <v>0</v>
      </c>
      <c r="F9" s="409">
        <f t="shared" si="4"/>
        <v>0</v>
      </c>
      <c r="G9" s="409">
        <f t="shared" si="5"/>
        <v>0</v>
      </c>
      <c r="H9" s="409">
        <f t="shared" si="6"/>
        <v>0</v>
      </c>
      <c r="I9" s="409">
        <f t="shared" si="7"/>
        <v>0</v>
      </c>
      <c r="J9" s="409">
        <f t="shared" si="8"/>
        <v>0</v>
      </c>
      <c r="K9" s="409">
        <f t="shared" si="9"/>
        <v>0</v>
      </c>
      <c r="L9" s="409">
        <f t="shared" si="10"/>
        <v>0</v>
      </c>
      <c r="M9" s="409">
        <f t="shared" si="11"/>
        <v>0</v>
      </c>
      <c r="N9" s="412">
        <f>'1 melléklet'!J12</f>
        <v>0</v>
      </c>
      <c r="O9" s="42"/>
      <c r="P9" s="41"/>
    </row>
    <row r="10" spans="1:16" ht="24">
      <c r="A10" s="411" t="s">
        <v>62</v>
      </c>
      <c r="B10" s="409">
        <f t="shared" si="0"/>
        <v>14587923.916666666</v>
      </c>
      <c r="C10" s="409">
        <f t="shared" si="1"/>
        <v>14587923.916666666</v>
      </c>
      <c r="D10" s="409">
        <f t="shared" si="2"/>
        <v>14587923.916666666</v>
      </c>
      <c r="E10" s="409">
        <f t="shared" si="3"/>
        <v>14587923.916666666</v>
      </c>
      <c r="F10" s="409">
        <f t="shared" si="4"/>
        <v>14587923.916666666</v>
      </c>
      <c r="G10" s="409">
        <f t="shared" si="5"/>
        <v>14587923.916666666</v>
      </c>
      <c r="H10" s="409">
        <f t="shared" si="6"/>
        <v>14587923.916666666</v>
      </c>
      <c r="I10" s="409">
        <f t="shared" si="7"/>
        <v>14587923.916666666</v>
      </c>
      <c r="J10" s="409">
        <f t="shared" si="8"/>
        <v>14587923.916666666</v>
      </c>
      <c r="K10" s="409">
        <f t="shared" si="9"/>
        <v>14587923.916666666</v>
      </c>
      <c r="L10" s="409">
        <f t="shared" si="10"/>
        <v>14587923.916666666</v>
      </c>
      <c r="M10" s="409">
        <f t="shared" si="11"/>
        <v>14587923.916666666</v>
      </c>
      <c r="N10" s="412">
        <f>'1 melléklet'!J10</f>
        <v>175055087</v>
      </c>
      <c r="O10" s="42"/>
      <c r="P10" s="41"/>
    </row>
    <row r="11" spans="1:16">
      <c r="A11" s="411" t="s">
        <v>69</v>
      </c>
      <c r="B11" s="409">
        <f t="shared" si="0"/>
        <v>9637490.666666666</v>
      </c>
      <c r="C11" s="409">
        <f t="shared" si="1"/>
        <v>9637490.666666666</v>
      </c>
      <c r="D11" s="409">
        <f t="shared" si="2"/>
        <v>9637490.666666666</v>
      </c>
      <c r="E11" s="409">
        <f t="shared" si="3"/>
        <v>9637490.666666666</v>
      </c>
      <c r="F11" s="409">
        <f t="shared" si="4"/>
        <v>9637490.666666666</v>
      </c>
      <c r="G11" s="409">
        <f t="shared" si="5"/>
        <v>9637490.666666666</v>
      </c>
      <c r="H11" s="409">
        <f t="shared" si="6"/>
        <v>9637490.666666666</v>
      </c>
      <c r="I11" s="409">
        <f t="shared" si="7"/>
        <v>9637490.666666666</v>
      </c>
      <c r="J11" s="409">
        <f t="shared" si="8"/>
        <v>9637490.666666666</v>
      </c>
      <c r="K11" s="409">
        <f t="shared" si="9"/>
        <v>9637490.666666666</v>
      </c>
      <c r="L11" s="409">
        <f t="shared" si="10"/>
        <v>9637490.666666666</v>
      </c>
      <c r="M11" s="409">
        <f t="shared" si="11"/>
        <v>9637490.666666666</v>
      </c>
      <c r="N11" s="412">
        <f>'1 melléklet'!J16+'1 melléklet'!J19</f>
        <v>115649888</v>
      </c>
      <c r="O11" s="42"/>
      <c r="P11" s="41"/>
    </row>
    <row r="12" spans="1:16">
      <c r="A12" s="411" t="s">
        <v>70</v>
      </c>
      <c r="B12" s="409">
        <f t="shared" si="0"/>
        <v>0</v>
      </c>
      <c r="C12" s="409">
        <f t="shared" si="1"/>
        <v>0</v>
      </c>
      <c r="D12" s="409">
        <f t="shared" si="2"/>
        <v>0</v>
      </c>
      <c r="E12" s="409">
        <f t="shared" si="3"/>
        <v>0</v>
      </c>
      <c r="F12" s="409">
        <f t="shared" si="4"/>
        <v>0</v>
      </c>
      <c r="G12" s="409">
        <f t="shared" si="5"/>
        <v>0</v>
      </c>
      <c r="H12" s="409">
        <f t="shared" si="6"/>
        <v>0</v>
      </c>
      <c r="I12" s="409">
        <f t="shared" si="7"/>
        <v>0</v>
      </c>
      <c r="J12" s="409">
        <f t="shared" si="8"/>
        <v>0</v>
      </c>
      <c r="K12" s="409">
        <f t="shared" si="9"/>
        <v>0</v>
      </c>
      <c r="L12" s="409">
        <f t="shared" si="10"/>
        <v>0</v>
      </c>
      <c r="M12" s="409">
        <f t="shared" si="11"/>
        <v>0</v>
      </c>
      <c r="N12" s="412">
        <f>'1 melléklet'!J17</f>
        <v>0</v>
      </c>
      <c r="O12" s="42"/>
      <c r="P12" s="41"/>
    </row>
    <row r="13" spans="1:16">
      <c r="A13" s="411" t="s">
        <v>65</v>
      </c>
      <c r="B13" s="409">
        <f t="shared" si="0"/>
        <v>0</v>
      </c>
      <c r="C13" s="409">
        <f t="shared" si="1"/>
        <v>0</v>
      </c>
      <c r="D13" s="409">
        <f t="shared" si="2"/>
        <v>0</v>
      </c>
      <c r="E13" s="409">
        <f t="shared" si="3"/>
        <v>0</v>
      </c>
      <c r="F13" s="409">
        <f t="shared" si="4"/>
        <v>0</v>
      </c>
      <c r="G13" s="409">
        <f t="shared" si="5"/>
        <v>0</v>
      </c>
      <c r="H13" s="409">
        <f t="shared" si="6"/>
        <v>0</v>
      </c>
      <c r="I13" s="409">
        <f t="shared" si="7"/>
        <v>0</v>
      </c>
      <c r="J13" s="409">
        <f t="shared" si="8"/>
        <v>0</v>
      </c>
      <c r="K13" s="409">
        <f t="shared" si="9"/>
        <v>0</v>
      </c>
      <c r="L13" s="409">
        <f t="shared" si="10"/>
        <v>0</v>
      </c>
      <c r="M13" s="409">
        <f t="shared" si="11"/>
        <v>0</v>
      </c>
      <c r="N13" s="412">
        <f>'1 melléklet'!J22</f>
        <v>0</v>
      </c>
      <c r="O13" s="42"/>
      <c r="P13" s="41"/>
    </row>
    <row r="14" spans="1:16">
      <c r="A14" s="411" t="s">
        <v>67</v>
      </c>
      <c r="B14" s="409">
        <f t="shared" si="0"/>
        <v>3333333.3333333335</v>
      </c>
      <c r="C14" s="409">
        <f t="shared" si="1"/>
        <v>3333333.3333333335</v>
      </c>
      <c r="D14" s="409">
        <f t="shared" si="2"/>
        <v>3333333.3333333335</v>
      </c>
      <c r="E14" s="409">
        <f t="shared" si="3"/>
        <v>3333333.3333333335</v>
      </c>
      <c r="F14" s="409">
        <f t="shared" si="4"/>
        <v>3333333.3333333335</v>
      </c>
      <c r="G14" s="409">
        <f t="shared" si="5"/>
        <v>3333333.3333333335</v>
      </c>
      <c r="H14" s="409">
        <f t="shared" si="6"/>
        <v>3333333.3333333335</v>
      </c>
      <c r="I14" s="409">
        <f t="shared" si="7"/>
        <v>3333333.3333333335</v>
      </c>
      <c r="J14" s="409">
        <f t="shared" si="8"/>
        <v>3333333.3333333335</v>
      </c>
      <c r="K14" s="409">
        <f t="shared" si="9"/>
        <v>3333333.3333333335</v>
      </c>
      <c r="L14" s="409">
        <f t="shared" si="10"/>
        <v>3333333.3333333335</v>
      </c>
      <c r="M14" s="409">
        <f t="shared" si="11"/>
        <v>3333333.3333333335</v>
      </c>
      <c r="N14" s="412">
        <f>'1 melléklet'!J23</f>
        <v>40000000</v>
      </c>
      <c r="O14" s="42"/>
      <c r="P14" s="41"/>
    </row>
    <row r="15" spans="1:16">
      <c r="A15" s="413" t="s">
        <v>3</v>
      </c>
      <c r="B15" s="414">
        <f>SUM(B4:B14)</f>
        <v>154438307.41666666</v>
      </c>
      <c r="C15" s="414">
        <f>SUM(C4:C14)</f>
        <v>154438307.41666666</v>
      </c>
      <c r="D15" s="414">
        <f t="shared" ref="D15:M15" si="12">SUM(D4:D14)</f>
        <v>154438307.41666666</v>
      </c>
      <c r="E15" s="414">
        <f t="shared" si="12"/>
        <v>154438307.41666666</v>
      </c>
      <c r="F15" s="414">
        <f t="shared" si="12"/>
        <v>154438307.41666666</v>
      </c>
      <c r="G15" s="414">
        <f t="shared" si="12"/>
        <v>154438307.41666666</v>
      </c>
      <c r="H15" s="414">
        <f t="shared" si="12"/>
        <v>154438307.41666666</v>
      </c>
      <c r="I15" s="414">
        <f t="shared" si="12"/>
        <v>154438307.41666666</v>
      </c>
      <c r="J15" s="414">
        <f t="shared" si="12"/>
        <v>154438307.41666666</v>
      </c>
      <c r="K15" s="414">
        <f t="shared" si="12"/>
        <v>154438307.41666666</v>
      </c>
      <c r="L15" s="414">
        <f t="shared" si="12"/>
        <v>154438307.41666666</v>
      </c>
      <c r="M15" s="414">
        <f t="shared" si="12"/>
        <v>154438307.41666666</v>
      </c>
      <c r="N15" s="412">
        <f>SUM(N4:N14)</f>
        <v>1853259689</v>
      </c>
      <c r="O15" s="42"/>
      <c r="P15" s="41"/>
    </row>
    <row r="16" spans="1:16">
      <c r="A16" s="879"/>
      <c r="B16" s="880"/>
      <c r="C16" s="880"/>
      <c r="D16" s="880"/>
      <c r="E16" s="880"/>
      <c r="F16" s="880"/>
      <c r="G16" s="880"/>
      <c r="H16" s="880"/>
      <c r="I16" s="880"/>
      <c r="J16" s="880"/>
      <c r="K16" s="880"/>
      <c r="L16" s="880"/>
      <c r="M16" s="880"/>
      <c r="N16" s="881"/>
      <c r="O16" s="42"/>
      <c r="P16" s="41"/>
    </row>
    <row r="17" spans="1:16">
      <c r="A17" s="408" t="s">
        <v>229</v>
      </c>
      <c r="B17" s="414"/>
      <c r="C17" s="414"/>
      <c r="D17" s="414"/>
      <c r="E17" s="414"/>
      <c r="F17" s="414"/>
      <c r="G17" s="414"/>
      <c r="H17" s="414"/>
      <c r="I17" s="414"/>
      <c r="J17" s="414"/>
      <c r="K17" s="414"/>
      <c r="L17" s="414"/>
      <c r="M17" s="414"/>
      <c r="N17" s="412"/>
      <c r="O17" s="45"/>
      <c r="P17" s="41"/>
    </row>
    <row r="18" spans="1:16">
      <c r="A18" s="411" t="s">
        <v>1</v>
      </c>
      <c r="B18" s="409">
        <f>(N18/12)</f>
        <v>69729830.073109269</v>
      </c>
      <c r="C18" s="409">
        <f>(N18/12)</f>
        <v>69729830.073109269</v>
      </c>
      <c r="D18" s="409">
        <f>(N18/12)</f>
        <v>69729830.073109269</v>
      </c>
      <c r="E18" s="409">
        <f>(N18/12)</f>
        <v>69729830.073109269</v>
      </c>
      <c r="F18" s="409">
        <f>(N18/12)</f>
        <v>69729830.073109269</v>
      </c>
      <c r="G18" s="409">
        <f>(N18/12)</f>
        <v>69729830.073109269</v>
      </c>
      <c r="H18" s="409">
        <f>(N18/12)</f>
        <v>69729830.073109269</v>
      </c>
      <c r="I18" s="409">
        <f>(N18/12)</f>
        <v>69729830.073109269</v>
      </c>
      <c r="J18" s="409">
        <f>(N18/12)</f>
        <v>69729830.073109269</v>
      </c>
      <c r="K18" s="409">
        <f>(N18/12)</f>
        <v>69729830.073109269</v>
      </c>
      <c r="L18" s="409">
        <f>(N18/12)</f>
        <v>69729830.073109269</v>
      </c>
      <c r="M18" s="409">
        <f>(N18/12)</f>
        <v>69729830.073109269</v>
      </c>
      <c r="N18" s="412">
        <f>'1 melléklet'!T3</f>
        <v>836757960.87731123</v>
      </c>
      <c r="P18" s="41"/>
    </row>
    <row r="19" spans="1:16" ht="24">
      <c r="A19" s="411" t="s">
        <v>49</v>
      </c>
      <c r="B19" s="409">
        <f t="shared" ref="B19:B29" si="13">(N19/12)</f>
        <v>8225415.793557412</v>
      </c>
      <c r="C19" s="409">
        <f t="shared" ref="C19:C29" si="14">(N19/12)</f>
        <v>8225415.793557412</v>
      </c>
      <c r="D19" s="409">
        <f t="shared" ref="D19:D29" si="15">(N19/12)</f>
        <v>8225415.793557412</v>
      </c>
      <c r="E19" s="409">
        <f t="shared" ref="E19:E29" si="16">(N19/12)</f>
        <v>8225415.793557412</v>
      </c>
      <c r="F19" s="409">
        <f t="shared" ref="F19:F29" si="17">(N19/12)</f>
        <v>8225415.793557412</v>
      </c>
      <c r="G19" s="409">
        <f t="shared" ref="G19:G29" si="18">(N19/12)</f>
        <v>8225415.793557412</v>
      </c>
      <c r="H19" s="409">
        <f t="shared" ref="H19:H29" si="19">(N19/12)</f>
        <v>8225415.793557412</v>
      </c>
      <c r="I19" s="409">
        <f t="shared" ref="I19:I29" si="20">(N19/12)</f>
        <v>8225415.793557412</v>
      </c>
      <c r="J19" s="409">
        <f t="shared" ref="J19:J29" si="21">(N19/12)</f>
        <v>8225415.793557412</v>
      </c>
      <c r="K19" s="409">
        <f t="shared" ref="K19:K29" si="22">(N19/12)</f>
        <v>8225415.793557412</v>
      </c>
      <c r="L19" s="409">
        <f t="shared" ref="L19:L29" si="23">(N19/12)</f>
        <v>8225415.793557412</v>
      </c>
      <c r="M19" s="409">
        <f t="shared" ref="M19:M29" si="24">(N19/12)</f>
        <v>8225415.793557412</v>
      </c>
      <c r="N19" s="412">
        <f>'1 melléklet'!T4</f>
        <v>98704989.52268894</v>
      </c>
      <c r="O19" s="46"/>
      <c r="P19" s="41"/>
    </row>
    <row r="20" spans="1:16">
      <c r="A20" s="411" t="s">
        <v>2</v>
      </c>
      <c r="B20" s="409">
        <f t="shared" si="13"/>
        <v>53501419.706666671</v>
      </c>
      <c r="C20" s="409">
        <f t="shared" si="14"/>
        <v>53501419.706666671</v>
      </c>
      <c r="D20" s="409">
        <f t="shared" si="15"/>
        <v>53501419.706666671</v>
      </c>
      <c r="E20" s="409">
        <f t="shared" si="16"/>
        <v>53501419.706666671</v>
      </c>
      <c r="F20" s="409">
        <f t="shared" si="17"/>
        <v>53501419.706666671</v>
      </c>
      <c r="G20" s="409">
        <f t="shared" si="18"/>
        <v>53501419.706666671</v>
      </c>
      <c r="H20" s="409">
        <f t="shared" si="19"/>
        <v>53501419.706666671</v>
      </c>
      <c r="I20" s="409">
        <f t="shared" si="20"/>
        <v>53501419.706666671</v>
      </c>
      <c r="J20" s="409">
        <f t="shared" si="21"/>
        <v>53501419.706666671</v>
      </c>
      <c r="K20" s="409">
        <f t="shared" si="22"/>
        <v>53501419.706666671</v>
      </c>
      <c r="L20" s="409">
        <f t="shared" si="23"/>
        <v>53501419.706666671</v>
      </c>
      <c r="M20" s="409">
        <f t="shared" si="24"/>
        <v>53501419.706666671</v>
      </c>
      <c r="N20" s="412">
        <f>'1 melléklet'!T5</f>
        <v>642017036.48000002</v>
      </c>
      <c r="O20" s="46"/>
      <c r="P20" s="41"/>
    </row>
    <row r="21" spans="1:16">
      <c r="A21" s="411" t="s">
        <v>43</v>
      </c>
      <c r="B21" s="409">
        <f t="shared" si="13"/>
        <v>2083291.6666666667</v>
      </c>
      <c r="C21" s="409">
        <f t="shared" si="14"/>
        <v>2083291.6666666667</v>
      </c>
      <c r="D21" s="409">
        <f t="shared" si="15"/>
        <v>2083291.6666666667</v>
      </c>
      <c r="E21" s="409">
        <f t="shared" si="16"/>
        <v>2083291.6666666667</v>
      </c>
      <c r="F21" s="409">
        <f t="shared" si="17"/>
        <v>2083291.6666666667</v>
      </c>
      <c r="G21" s="409">
        <f t="shared" si="18"/>
        <v>2083291.6666666667</v>
      </c>
      <c r="H21" s="409">
        <f t="shared" si="19"/>
        <v>2083291.6666666667</v>
      </c>
      <c r="I21" s="409">
        <f t="shared" si="20"/>
        <v>2083291.6666666667</v>
      </c>
      <c r="J21" s="409">
        <f t="shared" si="21"/>
        <v>2083291.6666666667</v>
      </c>
      <c r="K21" s="409">
        <f t="shared" si="22"/>
        <v>2083291.6666666667</v>
      </c>
      <c r="L21" s="409">
        <f t="shared" si="23"/>
        <v>2083291.6666666667</v>
      </c>
      <c r="M21" s="409">
        <f t="shared" si="24"/>
        <v>2083291.6666666667</v>
      </c>
      <c r="N21" s="412">
        <f>'1 melléklet'!T6</f>
        <v>24999500</v>
      </c>
      <c r="O21" s="46"/>
      <c r="P21" s="41"/>
    </row>
    <row r="22" spans="1:16">
      <c r="A22" s="411" t="s">
        <v>50</v>
      </c>
      <c r="B22" s="409">
        <f t="shared" si="13"/>
        <v>894077.5</v>
      </c>
      <c r="C22" s="409">
        <f t="shared" si="14"/>
        <v>894077.5</v>
      </c>
      <c r="D22" s="409">
        <f t="shared" si="15"/>
        <v>894077.5</v>
      </c>
      <c r="E22" s="409">
        <f t="shared" si="16"/>
        <v>894077.5</v>
      </c>
      <c r="F22" s="409">
        <f t="shared" si="17"/>
        <v>894077.5</v>
      </c>
      <c r="G22" s="409">
        <f t="shared" si="18"/>
        <v>894077.5</v>
      </c>
      <c r="H22" s="409">
        <f t="shared" si="19"/>
        <v>894077.5</v>
      </c>
      <c r="I22" s="409">
        <f t="shared" si="20"/>
        <v>894077.5</v>
      </c>
      <c r="J22" s="409">
        <f t="shared" si="21"/>
        <v>894077.5</v>
      </c>
      <c r="K22" s="409">
        <f t="shared" si="22"/>
        <v>894077.5</v>
      </c>
      <c r="L22" s="409">
        <f t="shared" si="23"/>
        <v>894077.5</v>
      </c>
      <c r="M22" s="409">
        <f t="shared" si="24"/>
        <v>894077.5</v>
      </c>
      <c r="N22" s="412">
        <f>'1 melléklet'!T7</f>
        <v>10728930</v>
      </c>
      <c r="O22" s="46"/>
      <c r="P22" s="41"/>
    </row>
    <row r="23" spans="1:16">
      <c r="A23" s="411" t="s">
        <v>56</v>
      </c>
      <c r="B23" s="409">
        <f t="shared" si="13"/>
        <v>4594666.666666667</v>
      </c>
      <c r="C23" s="409">
        <f t="shared" si="14"/>
        <v>4594666.666666667</v>
      </c>
      <c r="D23" s="409">
        <f t="shared" si="15"/>
        <v>4594666.666666667</v>
      </c>
      <c r="E23" s="409">
        <f t="shared" si="16"/>
        <v>4594666.666666667</v>
      </c>
      <c r="F23" s="409">
        <f t="shared" si="17"/>
        <v>4594666.666666667</v>
      </c>
      <c r="G23" s="409">
        <f t="shared" si="18"/>
        <v>4594666.666666667</v>
      </c>
      <c r="H23" s="409">
        <f t="shared" si="19"/>
        <v>4594666.666666667</v>
      </c>
      <c r="I23" s="409">
        <f t="shared" si="20"/>
        <v>4594666.666666667</v>
      </c>
      <c r="J23" s="409">
        <f t="shared" si="21"/>
        <v>4594666.666666667</v>
      </c>
      <c r="K23" s="409">
        <f t="shared" si="22"/>
        <v>4594666.666666667</v>
      </c>
      <c r="L23" s="409">
        <f t="shared" si="23"/>
        <v>4594666.666666667</v>
      </c>
      <c r="M23" s="409">
        <f t="shared" si="24"/>
        <v>4594666.666666667</v>
      </c>
      <c r="N23" s="412">
        <f>'1 melléklet'!T11</f>
        <v>55136000</v>
      </c>
      <c r="O23" s="46"/>
      <c r="P23" s="41"/>
    </row>
    <row r="24" spans="1:16">
      <c r="A24" s="411" t="s">
        <v>57</v>
      </c>
      <c r="B24" s="409">
        <f t="shared" si="13"/>
        <v>5479416</v>
      </c>
      <c r="C24" s="409">
        <f t="shared" si="14"/>
        <v>5479416</v>
      </c>
      <c r="D24" s="409">
        <f t="shared" si="15"/>
        <v>5479416</v>
      </c>
      <c r="E24" s="409">
        <f t="shared" si="16"/>
        <v>5479416</v>
      </c>
      <c r="F24" s="409">
        <f t="shared" si="17"/>
        <v>5479416</v>
      </c>
      <c r="G24" s="409">
        <f t="shared" si="18"/>
        <v>5479416</v>
      </c>
      <c r="H24" s="409">
        <f t="shared" si="19"/>
        <v>5479416</v>
      </c>
      <c r="I24" s="409">
        <f t="shared" si="20"/>
        <v>5479416</v>
      </c>
      <c r="J24" s="409">
        <f t="shared" si="21"/>
        <v>5479416</v>
      </c>
      <c r="K24" s="409">
        <f t="shared" si="22"/>
        <v>5479416</v>
      </c>
      <c r="L24" s="409">
        <f t="shared" si="23"/>
        <v>5479416</v>
      </c>
      <c r="M24" s="409">
        <f t="shared" si="24"/>
        <v>5479416</v>
      </c>
      <c r="N24" s="412">
        <f>'1 melléklet'!T12</f>
        <v>65752992</v>
      </c>
      <c r="O24" s="46"/>
      <c r="P24" s="41"/>
    </row>
    <row r="25" spans="1:16">
      <c r="A25" s="411" t="s">
        <v>77</v>
      </c>
      <c r="B25" s="409">
        <f t="shared" si="13"/>
        <v>333333.33333333331</v>
      </c>
      <c r="C25" s="409">
        <f t="shared" si="14"/>
        <v>333333.33333333331</v>
      </c>
      <c r="D25" s="409">
        <f t="shared" si="15"/>
        <v>333333.33333333331</v>
      </c>
      <c r="E25" s="409">
        <f t="shared" si="16"/>
        <v>333333.33333333331</v>
      </c>
      <c r="F25" s="409">
        <f t="shared" si="17"/>
        <v>333333.33333333331</v>
      </c>
      <c r="G25" s="409">
        <f t="shared" si="18"/>
        <v>333333.33333333331</v>
      </c>
      <c r="H25" s="409">
        <f t="shared" si="19"/>
        <v>333333.33333333331</v>
      </c>
      <c r="I25" s="409">
        <f t="shared" si="20"/>
        <v>333333.33333333331</v>
      </c>
      <c r="J25" s="409">
        <f t="shared" si="21"/>
        <v>333333.33333333331</v>
      </c>
      <c r="K25" s="409">
        <f t="shared" si="22"/>
        <v>333333.33333333331</v>
      </c>
      <c r="L25" s="409">
        <f t="shared" si="23"/>
        <v>333333.33333333331</v>
      </c>
      <c r="M25" s="409">
        <f t="shared" si="24"/>
        <v>333333.33333333331</v>
      </c>
      <c r="N25" s="412">
        <f>'1 melléklet'!T13</f>
        <v>4000000</v>
      </c>
      <c r="O25" s="46"/>
      <c r="P25" s="41"/>
    </row>
    <row r="26" spans="1:16" ht="15" customHeight="1">
      <c r="A26" s="411" t="s">
        <v>66</v>
      </c>
      <c r="B26" s="409">
        <f t="shared" si="13"/>
        <v>0</v>
      </c>
      <c r="C26" s="409">
        <f t="shared" si="14"/>
        <v>0</v>
      </c>
      <c r="D26" s="409">
        <f t="shared" si="15"/>
        <v>0</v>
      </c>
      <c r="E26" s="409">
        <f t="shared" si="16"/>
        <v>0</v>
      </c>
      <c r="F26" s="409">
        <f t="shared" si="17"/>
        <v>0</v>
      </c>
      <c r="G26" s="409">
        <f t="shared" si="18"/>
        <v>0</v>
      </c>
      <c r="H26" s="409">
        <f t="shared" si="19"/>
        <v>0</v>
      </c>
      <c r="I26" s="409">
        <f t="shared" si="20"/>
        <v>0</v>
      </c>
      <c r="J26" s="409">
        <f t="shared" si="21"/>
        <v>0</v>
      </c>
      <c r="K26" s="409">
        <f t="shared" si="22"/>
        <v>0</v>
      </c>
      <c r="L26" s="409">
        <f t="shared" si="23"/>
        <v>0</v>
      </c>
      <c r="M26" s="409">
        <f t="shared" si="24"/>
        <v>0</v>
      </c>
      <c r="N26" s="412">
        <f>'1 melléklet'!T17</f>
        <v>0</v>
      </c>
      <c r="O26" s="46"/>
      <c r="P26" s="41"/>
    </row>
    <row r="27" spans="1:16">
      <c r="A27" s="411" t="s">
        <v>68</v>
      </c>
      <c r="B27" s="409">
        <f t="shared" si="13"/>
        <v>3333333.3333333335</v>
      </c>
      <c r="C27" s="409">
        <f t="shared" si="14"/>
        <v>3333333.3333333335</v>
      </c>
      <c r="D27" s="409">
        <f t="shared" si="15"/>
        <v>3333333.3333333335</v>
      </c>
      <c r="E27" s="409">
        <f t="shared" si="16"/>
        <v>3333333.3333333335</v>
      </c>
      <c r="F27" s="409">
        <f t="shared" si="17"/>
        <v>3333333.3333333335</v>
      </c>
      <c r="G27" s="409">
        <f t="shared" si="18"/>
        <v>3333333.3333333335</v>
      </c>
      <c r="H27" s="409">
        <f t="shared" si="19"/>
        <v>3333333.3333333335</v>
      </c>
      <c r="I27" s="409">
        <f t="shared" si="20"/>
        <v>3333333.3333333335</v>
      </c>
      <c r="J27" s="409">
        <f t="shared" si="21"/>
        <v>3333333.3333333335</v>
      </c>
      <c r="K27" s="409">
        <f t="shared" si="22"/>
        <v>3333333.3333333335</v>
      </c>
      <c r="L27" s="409">
        <f t="shared" si="23"/>
        <v>3333333.3333333335</v>
      </c>
      <c r="M27" s="409">
        <f t="shared" si="24"/>
        <v>3333333.3333333335</v>
      </c>
      <c r="N27" s="412">
        <f>'1 melléklet'!T18</f>
        <v>40000000</v>
      </c>
      <c r="O27" s="46"/>
      <c r="P27" s="41"/>
    </row>
    <row r="28" spans="1:16" ht="24">
      <c r="A28" s="411" t="s">
        <v>148</v>
      </c>
      <c r="B28" s="409">
        <f>(N28/12)</f>
        <v>2096865.0833333333</v>
      </c>
      <c r="C28" s="409">
        <f>(N28/12)</f>
        <v>2096865.0833333333</v>
      </c>
      <c r="D28" s="409">
        <f>(N28/12)</f>
        <v>2096865.0833333333</v>
      </c>
      <c r="E28" s="409">
        <f>(N28/12)</f>
        <v>2096865.0833333333</v>
      </c>
      <c r="F28" s="409">
        <f>(N28/12)</f>
        <v>2096865.0833333333</v>
      </c>
      <c r="G28" s="409">
        <f>(N28/12)</f>
        <v>2096865.0833333333</v>
      </c>
      <c r="H28" s="409">
        <f>(N28/12)</f>
        <v>2096865.0833333333</v>
      </c>
      <c r="I28" s="409">
        <f>(N28/12)</f>
        <v>2096865.0833333333</v>
      </c>
      <c r="J28" s="409">
        <f>(N28/12)</f>
        <v>2096865.0833333333</v>
      </c>
      <c r="K28" s="409">
        <f>(N28/12)</f>
        <v>2096865.0833333333</v>
      </c>
      <c r="L28" s="409">
        <f>(N28/12)</f>
        <v>2096865.0833333333</v>
      </c>
      <c r="M28" s="409">
        <f>(N28/12)</f>
        <v>2096865.0833333333</v>
      </c>
      <c r="N28" s="412">
        <f>'1 melléklet'!T19</f>
        <v>25162381</v>
      </c>
      <c r="O28" s="46"/>
      <c r="P28" s="41"/>
    </row>
    <row r="29" spans="1:16">
      <c r="A29" s="415" t="s">
        <v>86</v>
      </c>
      <c r="B29" s="409">
        <f t="shared" si="13"/>
        <v>4166666.5833333335</v>
      </c>
      <c r="C29" s="409">
        <f t="shared" si="14"/>
        <v>4166666.5833333335</v>
      </c>
      <c r="D29" s="409">
        <f t="shared" si="15"/>
        <v>4166666.5833333335</v>
      </c>
      <c r="E29" s="409">
        <f t="shared" si="16"/>
        <v>4166666.5833333335</v>
      </c>
      <c r="F29" s="409">
        <f t="shared" si="17"/>
        <v>4166666.5833333335</v>
      </c>
      <c r="G29" s="409">
        <f t="shared" si="18"/>
        <v>4166666.5833333335</v>
      </c>
      <c r="H29" s="409">
        <f t="shared" si="19"/>
        <v>4166666.5833333335</v>
      </c>
      <c r="I29" s="409">
        <f t="shared" si="20"/>
        <v>4166666.5833333335</v>
      </c>
      <c r="J29" s="409">
        <f t="shared" si="21"/>
        <v>4166666.5833333335</v>
      </c>
      <c r="K29" s="409">
        <f t="shared" si="22"/>
        <v>4166666.5833333335</v>
      </c>
      <c r="L29" s="409">
        <f t="shared" si="23"/>
        <v>4166666.5833333335</v>
      </c>
      <c r="M29" s="409">
        <f t="shared" si="24"/>
        <v>4166666.5833333335</v>
      </c>
      <c r="N29" s="412">
        <f>'1 melléklet'!T8+'1 melléklet'!T14</f>
        <v>49999999</v>
      </c>
      <c r="O29" s="46"/>
      <c r="P29" s="41"/>
    </row>
    <row r="30" spans="1:16">
      <c r="A30" s="413" t="s">
        <v>235</v>
      </c>
      <c r="B30" s="414">
        <f t="shared" ref="B30:M30" si="25">SUM(B18:B29)</f>
        <v>154438315.74000004</v>
      </c>
      <c r="C30" s="414">
        <f t="shared" si="25"/>
        <v>154438315.74000004</v>
      </c>
      <c r="D30" s="414">
        <f t="shared" si="25"/>
        <v>154438315.74000004</v>
      </c>
      <c r="E30" s="414">
        <f t="shared" si="25"/>
        <v>154438315.74000004</v>
      </c>
      <c r="F30" s="414">
        <f t="shared" si="25"/>
        <v>154438315.74000004</v>
      </c>
      <c r="G30" s="414">
        <f t="shared" si="25"/>
        <v>154438315.74000004</v>
      </c>
      <c r="H30" s="414">
        <f t="shared" si="25"/>
        <v>154438315.74000004</v>
      </c>
      <c r="I30" s="414">
        <f t="shared" si="25"/>
        <v>154438315.74000004</v>
      </c>
      <c r="J30" s="414">
        <f t="shared" si="25"/>
        <v>154438315.74000004</v>
      </c>
      <c r="K30" s="414">
        <f t="shared" si="25"/>
        <v>154438315.74000004</v>
      </c>
      <c r="L30" s="414">
        <f t="shared" si="25"/>
        <v>154438315.74000004</v>
      </c>
      <c r="M30" s="414">
        <f t="shared" si="25"/>
        <v>154438315.74000004</v>
      </c>
      <c r="N30" s="412">
        <f>SUM(B30:M30)</f>
        <v>1853259788.8800004</v>
      </c>
      <c r="O30" s="41"/>
      <c r="P30" s="41"/>
    </row>
    <row r="31" spans="1:16" ht="12.6" thickBot="1">
      <c r="A31" s="416" t="s">
        <v>88</v>
      </c>
      <c r="B31" s="417"/>
      <c r="C31" s="417"/>
      <c r="D31" s="417"/>
      <c r="E31" s="417"/>
      <c r="F31" s="417"/>
      <c r="G31" s="417"/>
      <c r="H31" s="417"/>
      <c r="I31" s="417"/>
      <c r="J31" s="417"/>
      <c r="K31" s="417"/>
      <c r="L31" s="417"/>
      <c r="M31" s="417"/>
      <c r="N31" s="418">
        <f>'10 melléklet'!D8</f>
        <v>768525036</v>
      </c>
      <c r="O31" s="44"/>
      <c r="P31" s="41"/>
    </row>
    <row r="32" spans="1:16">
      <c r="A32" s="39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</row>
    <row r="33" spans="1:14">
      <c r="A33" s="47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</row>
    <row r="34" spans="1:14">
      <c r="A34" s="43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4"/>
    </row>
    <row r="35" spans="1:14">
      <c r="B35" s="40"/>
      <c r="N35" s="41"/>
    </row>
    <row r="36" spans="1:14">
      <c r="B36" s="40"/>
      <c r="N36" s="41"/>
    </row>
    <row r="37" spans="1:14">
      <c r="B37" s="40"/>
      <c r="N37" s="41"/>
    </row>
    <row r="38" spans="1:14">
      <c r="B38" s="40"/>
      <c r="F38" s="55"/>
      <c r="N38" s="41"/>
    </row>
    <row r="39" spans="1:14">
      <c r="N39" s="41"/>
    </row>
    <row r="40" spans="1:14">
      <c r="N40" s="41"/>
    </row>
    <row r="41" spans="1:14">
      <c r="B41" s="41"/>
      <c r="N41" s="41"/>
    </row>
    <row r="42" spans="1:14">
      <c r="A42" s="49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1"/>
    </row>
    <row r="43" spans="1:14">
      <c r="A43" s="50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</row>
    <row r="44" spans="1:14">
      <c r="B44" s="41"/>
    </row>
    <row r="45" spans="1:14">
      <c r="B45" s="41"/>
    </row>
  </sheetData>
  <mergeCells count="1">
    <mergeCell ref="A16:N16"/>
  </mergeCells>
  <phoneticPr fontId="18" type="noConversion"/>
  <pageMargins left="0.74803149606299213" right="0.74803149606299213" top="1.3385826771653544" bottom="0" header="0.51181102362204722" footer="0.51181102362204722"/>
  <pageSetup paperSize="9" orientation="landscape" r:id="rId1"/>
  <headerFooter alignWithMargins="0">
    <oddHeader>&amp;C&amp;"Arial,Félkövér"&amp;11
&amp;"Times New Roman,Félkövér"ELEK VÁROS ÖNKORMÁNYZATA
ELŐIRÁNYZAT FELHASZNÁLÁSI ÜTEMTERVE
2025. ÉV&amp;R&amp;"Times New Roman,Normál"&amp;9 15. melléklet a3/2025.(II.26.)
 önkormányzati  rendelethez
adatok E Ft-ban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8" tint="0.39997558519241921"/>
  </sheetPr>
  <dimension ref="A1:H11"/>
  <sheetViews>
    <sheetView view="pageLayout" zoomScaleNormal="100" workbookViewId="0">
      <selection activeCell="D4" sqref="D4"/>
    </sheetView>
  </sheetViews>
  <sheetFormatPr defaultColWidth="9.109375" defaultRowHeight="13.2"/>
  <cols>
    <col min="1" max="1" width="6.33203125" style="8" customWidth="1"/>
    <col min="2" max="2" width="35" style="89" customWidth="1"/>
    <col min="3" max="3" width="14.44140625" style="7" customWidth="1"/>
    <col min="4" max="4" width="15" style="7" customWidth="1"/>
    <col min="5" max="5" width="12.109375" style="6" customWidth="1"/>
    <col min="6" max="6" width="27.5546875" style="8" customWidth="1"/>
    <col min="7" max="7" width="13.88671875" style="8" customWidth="1"/>
    <col min="8" max="8" width="15.109375" style="8" customWidth="1"/>
    <col min="9" max="16384" width="9.109375" style="8"/>
  </cols>
  <sheetData>
    <row r="1" spans="1:8" ht="13.8" thickBot="1"/>
    <row r="2" spans="1:8" s="327" customFormat="1" ht="33" customHeight="1">
      <c r="A2" s="328" t="s">
        <v>104</v>
      </c>
      <c r="B2" s="329" t="s">
        <v>105</v>
      </c>
      <c r="C2" s="330" t="s">
        <v>106</v>
      </c>
      <c r="D2" s="330" t="s">
        <v>107</v>
      </c>
      <c r="E2" s="331" t="s">
        <v>204</v>
      </c>
    </row>
    <row r="3" spans="1:8" ht="26.4">
      <c r="A3" s="261">
        <v>1</v>
      </c>
      <c r="B3" s="241" t="s">
        <v>380</v>
      </c>
      <c r="C3" s="685">
        <v>17765023</v>
      </c>
      <c r="D3" s="685">
        <v>17765023</v>
      </c>
      <c r="E3" s="332">
        <v>0</v>
      </c>
    </row>
    <row r="4" spans="1:8" ht="26.4">
      <c r="A4" s="261">
        <v>2</v>
      </c>
      <c r="B4" s="241" t="s">
        <v>381</v>
      </c>
      <c r="C4" s="685">
        <v>22134217</v>
      </c>
      <c r="D4" s="685">
        <v>22134217</v>
      </c>
      <c r="E4" s="333">
        <v>0</v>
      </c>
      <c r="G4" s="9"/>
      <c r="H4" s="13"/>
    </row>
    <row r="5" spans="1:8" ht="39.6">
      <c r="A5" s="261">
        <v>3</v>
      </c>
      <c r="B5" s="241" t="s">
        <v>391</v>
      </c>
      <c r="C5" s="685">
        <v>8495327</v>
      </c>
      <c r="D5" s="685">
        <v>8495327</v>
      </c>
      <c r="E5" s="333">
        <v>0</v>
      </c>
    </row>
    <row r="6" spans="1:8" ht="26.4">
      <c r="A6" s="261">
        <v>4</v>
      </c>
      <c r="B6" s="241" t="s">
        <v>392</v>
      </c>
      <c r="C6" s="685">
        <v>6242991</v>
      </c>
      <c r="D6" s="685">
        <v>6242991</v>
      </c>
      <c r="E6" s="333">
        <v>0</v>
      </c>
    </row>
    <row r="7" spans="1:8" ht="26.4">
      <c r="A7" s="261">
        <v>5</v>
      </c>
      <c r="B7" s="241" t="s">
        <v>393</v>
      </c>
      <c r="C7" s="685">
        <v>4682243</v>
      </c>
      <c r="D7" s="685">
        <v>4682243</v>
      </c>
      <c r="E7" s="333">
        <v>0</v>
      </c>
    </row>
    <row r="8" spans="1:8" ht="26.4">
      <c r="A8" s="261">
        <v>6</v>
      </c>
      <c r="B8" s="241" t="s">
        <v>394</v>
      </c>
      <c r="C8" s="685">
        <v>11920507</v>
      </c>
      <c r="D8" s="685">
        <v>11920507</v>
      </c>
      <c r="E8" s="333">
        <v>0</v>
      </c>
      <c r="F8" s="53"/>
    </row>
    <row r="9" spans="1:8" ht="39.6">
      <c r="A9" s="261">
        <v>7</v>
      </c>
      <c r="B9" s="241" t="s">
        <v>395</v>
      </c>
      <c r="C9" s="685">
        <v>5814380</v>
      </c>
      <c r="D9" s="685">
        <v>5814380</v>
      </c>
      <c r="E9" s="333">
        <v>0</v>
      </c>
    </row>
    <row r="10" spans="1:8">
      <c r="A10" s="261">
        <v>8</v>
      </c>
      <c r="B10" s="250"/>
      <c r="C10" s="685"/>
      <c r="D10" s="685"/>
      <c r="E10" s="333"/>
    </row>
    <row r="11" spans="1:8" ht="13.8" thickBot="1">
      <c r="A11" s="259"/>
      <c r="B11" s="334" t="s">
        <v>10</v>
      </c>
      <c r="C11" s="686">
        <f>SUM(C3:C10)</f>
        <v>77054688</v>
      </c>
      <c r="D11" s="686">
        <f>SUM(D3:D10)</f>
        <v>77054688</v>
      </c>
      <c r="E11" s="335">
        <v>0</v>
      </c>
    </row>
  </sheetData>
  <phoneticPr fontId="18" type="noConversion"/>
  <printOptions horizontalCentered="1"/>
  <pageMargins left="0" right="0" top="1.7322834645669292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EURÓPAI UNIÓS FORRÁSBÓL MEGVALÓSULÓ
PROJEKTEK BEVÉTELEI ÉS KIADÁSAI ,
EU-S PROJEKTEHEZ TÖRTÉNŐ HOZZÁJÁRULÁSOK
2025.&amp;R16. melléklet az 3/2025(II.26.) önk. rendelethez
adatok E Ft-ban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8" tint="0.39997558519241921"/>
  </sheetPr>
  <dimension ref="A1:E15"/>
  <sheetViews>
    <sheetView view="pageLayout" zoomScaleNormal="100" workbookViewId="0">
      <selection activeCell="G8" sqref="G8"/>
    </sheetView>
  </sheetViews>
  <sheetFormatPr defaultColWidth="8.88671875" defaultRowHeight="13.2"/>
  <cols>
    <col min="1" max="1" width="6" style="8" customWidth="1"/>
    <col min="2" max="2" width="34.33203125" style="8" customWidth="1"/>
    <col min="3" max="3" width="13.33203125" style="8" customWidth="1"/>
    <col min="4" max="4" width="12.5546875" style="8" customWidth="1"/>
    <col min="5" max="5" width="13.109375" style="8" customWidth="1"/>
    <col min="6" max="16384" width="8.88671875" style="8"/>
  </cols>
  <sheetData>
    <row r="1" spans="1:5" ht="13.8" thickBot="1"/>
    <row r="2" spans="1:5">
      <c r="A2" s="885"/>
      <c r="B2" s="887" t="s">
        <v>105</v>
      </c>
      <c r="C2" s="889" t="s">
        <v>102</v>
      </c>
      <c r="D2" s="889" t="s">
        <v>265</v>
      </c>
      <c r="E2" s="892" t="s">
        <v>103</v>
      </c>
    </row>
    <row r="3" spans="1:5">
      <c r="A3" s="886"/>
      <c r="B3" s="888"/>
      <c r="C3" s="890"/>
      <c r="D3" s="891"/>
      <c r="E3" s="893"/>
    </row>
    <row r="4" spans="1:5">
      <c r="A4" s="886"/>
      <c r="B4" s="888"/>
      <c r="C4" s="890"/>
      <c r="D4" s="891"/>
      <c r="E4" s="893"/>
    </row>
    <row r="5" spans="1:5">
      <c r="A5" s="886"/>
      <c r="B5" s="888"/>
      <c r="C5" s="890"/>
      <c r="D5" s="891"/>
      <c r="E5" s="893"/>
    </row>
    <row r="6" spans="1:5" ht="13.8">
      <c r="A6" s="342"/>
      <c r="B6" s="336" t="s">
        <v>32</v>
      </c>
      <c r="C6" s="882"/>
      <c r="D6" s="883"/>
      <c r="E6" s="884"/>
    </row>
    <row r="7" spans="1:5" ht="15.6">
      <c r="A7" s="350">
        <v>1</v>
      </c>
      <c r="B7" s="337" t="s">
        <v>213</v>
      </c>
      <c r="C7" s="338">
        <v>95643000</v>
      </c>
      <c r="D7" s="339">
        <v>95643000</v>
      </c>
      <c r="E7" s="344">
        <v>0</v>
      </c>
    </row>
    <row r="8" spans="1:5" ht="15.6">
      <c r="A8" s="343"/>
      <c r="B8" s="337"/>
      <c r="C8" s="338"/>
      <c r="D8" s="339"/>
      <c r="E8" s="344"/>
    </row>
    <row r="9" spans="1:5" ht="15.6">
      <c r="A9" s="343"/>
      <c r="B9" s="337"/>
      <c r="C9" s="340"/>
      <c r="D9" s="341"/>
      <c r="E9" s="345"/>
    </row>
    <row r="10" spans="1:5" ht="16.2" thickBot="1">
      <c r="A10" s="346"/>
      <c r="B10" s="347" t="s">
        <v>10</v>
      </c>
      <c r="C10" s="348">
        <f>SUM(C7:C9)</f>
        <v>95643000</v>
      </c>
      <c r="D10" s="348">
        <f>SUM(D7:D9)</f>
        <v>95643000</v>
      </c>
      <c r="E10" s="349">
        <f>SUM(E7:E9)</f>
        <v>0</v>
      </c>
    </row>
    <row r="15" spans="1:5">
      <c r="D15" s="119"/>
    </row>
  </sheetData>
  <mergeCells count="6">
    <mergeCell ref="C6:E6"/>
    <mergeCell ref="A2:A5"/>
    <mergeCell ref="B2:B5"/>
    <mergeCell ref="C2:C5"/>
    <mergeCell ref="D2:D5"/>
    <mergeCell ref="E2:E5"/>
  </mergeCells>
  <phoneticPr fontId="18" type="noConversion"/>
  <printOptions horizontalCentered="1"/>
  <pageMargins left="0" right="0" top="1.6929133858267718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ÁLTAL NYÚJTOTT KEDVEZMÉNYEK
2025. ÉV&amp;R&amp;"Times New Roman,Normál"&amp;9 17. melléklet az 3/2025(II.26.)
önkormányzati rendelethez
adatok E Ft-ban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8" tint="0.39997558519241921"/>
  </sheetPr>
  <dimension ref="A1:J54"/>
  <sheetViews>
    <sheetView view="pageLayout" topLeftCell="A10" zoomScaleNormal="100" workbookViewId="0">
      <selection activeCell="D4" sqref="D4"/>
    </sheetView>
  </sheetViews>
  <sheetFormatPr defaultColWidth="9.109375" defaultRowHeight="13.8"/>
  <cols>
    <col min="1" max="1" width="4.6640625" style="31" customWidth="1"/>
    <col min="2" max="2" width="34.88671875" style="31" customWidth="1"/>
    <col min="3" max="3" width="6.6640625" style="31" customWidth="1"/>
    <col min="4" max="6" width="10.44140625" style="32" customWidth="1"/>
    <col min="7" max="7" width="10" style="32" customWidth="1"/>
    <col min="8" max="8" width="9.109375" style="31"/>
    <col min="9" max="9" width="34" style="31" customWidth="1"/>
    <col min="10" max="10" width="11.6640625" style="31" customWidth="1"/>
    <col min="11" max="16384" width="9.109375" style="31"/>
  </cols>
  <sheetData>
    <row r="1" spans="1:10" ht="14.4" thickBot="1"/>
    <row r="2" spans="1:10" s="34" customFormat="1" ht="27.6">
      <c r="A2" s="368"/>
      <c r="B2" s="369"/>
      <c r="C2" s="370" t="s">
        <v>147</v>
      </c>
      <c r="D2" s="370" t="s">
        <v>246</v>
      </c>
      <c r="E2" s="370" t="s">
        <v>249</v>
      </c>
      <c r="F2" s="370" t="s">
        <v>266</v>
      </c>
      <c r="G2" s="371" t="s">
        <v>267</v>
      </c>
    </row>
    <row r="3" spans="1:10">
      <c r="A3" s="360"/>
      <c r="B3" s="897" t="s">
        <v>268</v>
      </c>
      <c r="C3" s="898"/>
      <c r="D3" s="898"/>
      <c r="E3" s="898"/>
      <c r="F3" s="898"/>
      <c r="G3" s="899"/>
      <c r="J3" s="35"/>
    </row>
    <row r="4" spans="1:10">
      <c r="A4" s="361" t="s">
        <v>149</v>
      </c>
      <c r="B4" s="353" t="s">
        <v>48</v>
      </c>
      <c r="C4" s="354" t="s">
        <v>115</v>
      </c>
      <c r="D4" s="355">
        <f>'13 melléklet'!C4</f>
        <v>113290098</v>
      </c>
      <c r="E4" s="355">
        <f>(D4*1.05)</f>
        <v>118954602.90000001</v>
      </c>
      <c r="F4" s="355">
        <f>(E4*1.05)</f>
        <v>124902333.04500002</v>
      </c>
      <c r="G4" s="362">
        <f>F4*1.05</f>
        <v>131147449.69725002</v>
      </c>
      <c r="J4" s="35"/>
    </row>
    <row r="5" spans="1:10">
      <c r="A5" s="361" t="s">
        <v>150</v>
      </c>
      <c r="B5" s="353" t="s">
        <v>0</v>
      </c>
      <c r="C5" s="354" t="s">
        <v>116</v>
      </c>
      <c r="D5" s="355">
        <f>'13 melléklet'!C5</f>
        <v>322746435</v>
      </c>
      <c r="E5" s="355">
        <f t="shared" ref="E5:E15" si="0">(D5*1.05)</f>
        <v>338883756.75</v>
      </c>
      <c r="F5" s="355">
        <f t="shared" ref="F5:F15" si="1">(E5*1.05)</f>
        <v>355827944.58750004</v>
      </c>
      <c r="G5" s="362">
        <f t="shared" ref="G5:G31" si="2">F5*1.05</f>
        <v>373619341.81687504</v>
      </c>
      <c r="J5" s="35"/>
    </row>
    <row r="6" spans="1:10" ht="23.25" customHeight="1">
      <c r="A6" s="361" t="s">
        <v>151</v>
      </c>
      <c r="B6" s="353" t="s">
        <v>63</v>
      </c>
      <c r="C6" s="354" t="s">
        <v>118</v>
      </c>
      <c r="D6" s="355">
        <f>'13 melléklet'!C6</f>
        <v>14959100</v>
      </c>
      <c r="E6" s="355">
        <f t="shared" si="0"/>
        <v>15707055</v>
      </c>
      <c r="F6" s="355">
        <f t="shared" si="1"/>
        <v>16492407.75</v>
      </c>
      <c r="G6" s="362">
        <f t="shared" si="2"/>
        <v>17317028.137499999</v>
      </c>
      <c r="J6" s="35"/>
    </row>
    <row r="7" spans="1:10" ht="24">
      <c r="A7" s="361" t="s">
        <v>152</v>
      </c>
      <c r="B7" s="353" t="s">
        <v>61</v>
      </c>
      <c r="C7" s="354" t="s">
        <v>113</v>
      </c>
      <c r="D7" s="355">
        <f>'13 melléklet'!C7</f>
        <v>1046059081</v>
      </c>
      <c r="E7" s="355">
        <f t="shared" si="0"/>
        <v>1098362035.05</v>
      </c>
      <c r="F7" s="355">
        <f t="shared" si="1"/>
        <v>1153280136.8025</v>
      </c>
      <c r="G7" s="362">
        <f t="shared" si="2"/>
        <v>1210944143.6426251</v>
      </c>
      <c r="J7" s="35"/>
    </row>
    <row r="8" spans="1:10">
      <c r="A8" s="361" t="s">
        <v>108</v>
      </c>
      <c r="B8" s="353" t="s">
        <v>55</v>
      </c>
      <c r="C8" s="354" t="s">
        <v>121</v>
      </c>
      <c r="D8" s="355">
        <f>'13 melléklet'!C19</f>
        <v>25500000</v>
      </c>
      <c r="E8" s="355">
        <f t="shared" si="0"/>
        <v>26775000</v>
      </c>
      <c r="F8" s="355">
        <f t="shared" si="1"/>
        <v>28113750</v>
      </c>
      <c r="G8" s="362">
        <f t="shared" si="2"/>
        <v>29519437.5</v>
      </c>
      <c r="J8" s="35"/>
    </row>
    <row r="9" spans="1:10" ht="24">
      <c r="A9" s="361" t="s">
        <v>153</v>
      </c>
      <c r="B9" s="353" t="s">
        <v>64</v>
      </c>
      <c r="C9" s="354" t="s">
        <v>122</v>
      </c>
      <c r="D9" s="355">
        <f>'13 melléklet'!C20</f>
        <v>0</v>
      </c>
      <c r="E9" s="355">
        <f t="shared" si="0"/>
        <v>0</v>
      </c>
      <c r="F9" s="355">
        <f t="shared" si="1"/>
        <v>0</v>
      </c>
      <c r="G9" s="362">
        <f t="shared" si="2"/>
        <v>0</v>
      </c>
      <c r="J9" s="35"/>
    </row>
    <row r="10" spans="1:10" ht="24">
      <c r="A10" s="361" t="s">
        <v>154</v>
      </c>
      <c r="B10" s="353" t="s">
        <v>62</v>
      </c>
      <c r="C10" s="354" t="s">
        <v>119</v>
      </c>
      <c r="D10" s="355">
        <f>'13 melléklet'!C21</f>
        <v>175055087</v>
      </c>
      <c r="E10" s="355">
        <f t="shared" si="0"/>
        <v>183807841.34999999</v>
      </c>
      <c r="F10" s="355">
        <f t="shared" si="1"/>
        <v>192998233.41749999</v>
      </c>
      <c r="G10" s="362">
        <f t="shared" si="2"/>
        <v>202648145.088375</v>
      </c>
      <c r="J10" s="35"/>
    </row>
    <row r="11" spans="1:10">
      <c r="A11" s="361" t="s">
        <v>155</v>
      </c>
      <c r="B11" s="353" t="s">
        <v>69</v>
      </c>
      <c r="C11" s="354" t="s">
        <v>143</v>
      </c>
      <c r="D11" s="355">
        <f>'13 melléklet'!C17+'13 melléklet'!C30</f>
        <v>155649987.88000011</v>
      </c>
      <c r="E11" s="355">
        <f t="shared" si="0"/>
        <v>163432487.27400014</v>
      </c>
      <c r="F11" s="355">
        <f t="shared" si="1"/>
        <v>171604111.63770014</v>
      </c>
      <c r="G11" s="362">
        <f t="shared" si="2"/>
        <v>180184317.21958515</v>
      </c>
      <c r="J11" s="35"/>
    </row>
    <row r="12" spans="1:10">
      <c r="A12" s="361" t="s">
        <v>156</v>
      </c>
      <c r="B12" s="353" t="s">
        <v>70</v>
      </c>
      <c r="C12" s="354" t="s">
        <v>144</v>
      </c>
      <c r="D12" s="355">
        <v>0</v>
      </c>
      <c r="E12" s="355">
        <f t="shared" si="0"/>
        <v>0</v>
      </c>
      <c r="F12" s="355">
        <f t="shared" si="1"/>
        <v>0</v>
      </c>
      <c r="G12" s="362">
        <f t="shared" si="2"/>
        <v>0</v>
      </c>
      <c r="J12" s="35"/>
    </row>
    <row r="13" spans="1:10">
      <c r="A13" s="361" t="s">
        <v>157</v>
      </c>
      <c r="B13" s="353" t="s">
        <v>65</v>
      </c>
      <c r="C13" s="354" t="s">
        <v>127</v>
      </c>
      <c r="D13" s="355">
        <v>0</v>
      </c>
      <c r="E13" s="355">
        <f t="shared" si="0"/>
        <v>0</v>
      </c>
      <c r="F13" s="355">
        <f t="shared" si="1"/>
        <v>0</v>
      </c>
      <c r="G13" s="362">
        <f t="shared" si="2"/>
        <v>0</v>
      </c>
      <c r="J13" s="35"/>
    </row>
    <row r="14" spans="1:10">
      <c r="A14" s="361" t="s">
        <v>158</v>
      </c>
      <c r="B14" s="353" t="s">
        <v>67</v>
      </c>
      <c r="C14" s="354" t="s">
        <v>128</v>
      </c>
      <c r="D14" s="355">
        <v>0</v>
      </c>
      <c r="E14" s="355">
        <f t="shared" si="0"/>
        <v>0</v>
      </c>
      <c r="F14" s="355">
        <f t="shared" si="1"/>
        <v>0</v>
      </c>
      <c r="G14" s="362">
        <f t="shared" si="2"/>
        <v>0</v>
      </c>
      <c r="J14" s="35"/>
    </row>
    <row r="15" spans="1:10">
      <c r="A15" s="361" t="s">
        <v>159</v>
      </c>
      <c r="B15" s="353" t="s">
        <v>146</v>
      </c>
      <c r="C15" s="354" t="s">
        <v>129</v>
      </c>
      <c r="D15" s="355"/>
      <c r="E15" s="355">
        <f t="shared" si="0"/>
        <v>0</v>
      </c>
      <c r="F15" s="355">
        <f t="shared" si="1"/>
        <v>0</v>
      </c>
      <c r="G15" s="362">
        <f t="shared" si="2"/>
        <v>0</v>
      </c>
      <c r="J15" s="35"/>
    </row>
    <row r="16" spans="1:10">
      <c r="A16" s="361"/>
      <c r="B16" s="357" t="s">
        <v>3</v>
      </c>
      <c r="C16" s="357"/>
      <c r="D16" s="358">
        <f>SUM(D4:D15)</f>
        <v>1853259788.8800001</v>
      </c>
      <c r="E16" s="358">
        <f>SUM(E4:E15)</f>
        <v>1945922778.3239999</v>
      </c>
      <c r="F16" s="358">
        <f>SUM(F4:F15)</f>
        <v>2043218917.2402</v>
      </c>
      <c r="G16" s="363">
        <f t="shared" si="2"/>
        <v>2145379863.10221</v>
      </c>
      <c r="J16" s="37"/>
    </row>
    <row r="17" spans="1:7">
      <c r="A17" s="894"/>
      <c r="B17" s="895"/>
      <c r="C17" s="895"/>
      <c r="D17" s="895"/>
      <c r="E17" s="895"/>
      <c r="F17" s="895"/>
      <c r="G17" s="896"/>
    </row>
    <row r="18" spans="1:7">
      <c r="A18" s="361"/>
      <c r="B18" s="351" t="s">
        <v>269</v>
      </c>
      <c r="C18" s="352"/>
      <c r="D18" s="356"/>
      <c r="E18" s="356"/>
      <c r="F18" s="356"/>
      <c r="G18" s="362"/>
    </row>
    <row r="19" spans="1:7">
      <c r="A19" s="361" t="s">
        <v>160</v>
      </c>
      <c r="B19" s="322" t="s">
        <v>1</v>
      </c>
      <c r="C19" s="354" t="s">
        <v>133</v>
      </c>
      <c r="D19" s="356">
        <f>'13 melléklet'!C9</f>
        <v>836757960.87731123</v>
      </c>
      <c r="E19" s="356">
        <f t="shared" ref="E19:E29" si="3">(D19*1.05)</f>
        <v>878595858.92117679</v>
      </c>
      <c r="F19" s="356">
        <f t="shared" ref="F19:F29" si="4">(E19*1.05)</f>
        <v>922525651.86723566</v>
      </c>
      <c r="G19" s="362">
        <f t="shared" si="2"/>
        <v>968651934.46059752</v>
      </c>
    </row>
    <row r="20" spans="1:7" ht="24">
      <c r="A20" s="361" t="s">
        <v>161</v>
      </c>
      <c r="B20" s="354" t="s">
        <v>49</v>
      </c>
      <c r="C20" s="354" t="s">
        <v>134</v>
      </c>
      <c r="D20" s="356">
        <f>'13 melléklet'!C10</f>
        <v>98704989.52268894</v>
      </c>
      <c r="E20" s="356">
        <f t="shared" si="3"/>
        <v>103640238.99882339</v>
      </c>
      <c r="F20" s="356">
        <f t="shared" si="4"/>
        <v>108822250.94876456</v>
      </c>
      <c r="G20" s="362">
        <f t="shared" si="2"/>
        <v>114263363.4962028</v>
      </c>
    </row>
    <row r="21" spans="1:7">
      <c r="A21" s="361" t="s">
        <v>162</v>
      </c>
      <c r="B21" s="322" t="s">
        <v>2</v>
      </c>
      <c r="C21" s="354" t="s">
        <v>136</v>
      </c>
      <c r="D21" s="356">
        <f>'13 melléklet'!C11</f>
        <v>642017036.48000002</v>
      </c>
      <c r="E21" s="356">
        <f t="shared" si="3"/>
        <v>674117888.30400002</v>
      </c>
      <c r="F21" s="356">
        <f t="shared" si="4"/>
        <v>707823782.71920002</v>
      </c>
      <c r="G21" s="362">
        <f t="shared" si="2"/>
        <v>743214971.85516</v>
      </c>
    </row>
    <row r="22" spans="1:7">
      <c r="A22" s="361" t="s">
        <v>163</v>
      </c>
      <c r="B22" s="322" t="s">
        <v>43</v>
      </c>
      <c r="C22" s="354" t="s">
        <v>137</v>
      </c>
      <c r="D22" s="356">
        <f>'13 melléklet'!C12</f>
        <v>24999500</v>
      </c>
      <c r="E22" s="356">
        <f t="shared" si="3"/>
        <v>26249475</v>
      </c>
      <c r="F22" s="356">
        <f t="shared" si="4"/>
        <v>27561948.75</v>
      </c>
      <c r="G22" s="362">
        <f t="shared" si="2"/>
        <v>28940046.1875</v>
      </c>
    </row>
    <row r="23" spans="1:7">
      <c r="A23" s="361" t="s">
        <v>164</v>
      </c>
      <c r="B23" s="322" t="s">
        <v>50</v>
      </c>
      <c r="C23" s="354" t="s">
        <v>138</v>
      </c>
      <c r="D23" s="356">
        <f>'13 melléklet'!C13</f>
        <v>10728930</v>
      </c>
      <c r="E23" s="356">
        <f t="shared" si="3"/>
        <v>11265376.5</v>
      </c>
      <c r="F23" s="356">
        <f t="shared" si="4"/>
        <v>11828645.325000001</v>
      </c>
      <c r="G23" s="362">
        <f t="shared" si="2"/>
        <v>12420077.591250002</v>
      </c>
    </row>
    <row r="24" spans="1:7">
      <c r="A24" s="361" t="s">
        <v>165</v>
      </c>
      <c r="B24" s="322" t="s">
        <v>56</v>
      </c>
      <c r="C24" s="354" t="s">
        <v>140</v>
      </c>
      <c r="D24" s="356">
        <f>'13 melléklet'!C23</f>
        <v>55136000</v>
      </c>
      <c r="E24" s="356">
        <f t="shared" si="3"/>
        <v>57892800</v>
      </c>
      <c r="F24" s="356">
        <f t="shared" si="4"/>
        <v>60787440</v>
      </c>
      <c r="G24" s="362">
        <f t="shared" si="2"/>
        <v>63826812</v>
      </c>
    </row>
    <row r="25" spans="1:7">
      <c r="A25" s="361" t="s">
        <v>166</v>
      </c>
      <c r="B25" s="322" t="s">
        <v>57</v>
      </c>
      <c r="C25" s="354" t="s">
        <v>141</v>
      </c>
      <c r="D25" s="356">
        <f>'13 melléklet'!C24</f>
        <v>65752992</v>
      </c>
      <c r="E25" s="356">
        <f t="shared" si="3"/>
        <v>69040641.600000009</v>
      </c>
      <c r="F25" s="356">
        <f t="shared" si="4"/>
        <v>72492673.680000007</v>
      </c>
      <c r="G25" s="362">
        <f t="shared" si="2"/>
        <v>76117307.364000008</v>
      </c>
    </row>
    <row r="26" spans="1:7">
      <c r="A26" s="361" t="s">
        <v>167</v>
      </c>
      <c r="B26" s="322" t="s">
        <v>77</v>
      </c>
      <c r="C26" s="354" t="s">
        <v>142</v>
      </c>
      <c r="D26" s="356">
        <f>'13 melléklet'!C25</f>
        <v>4000000</v>
      </c>
      <c r="E26" s="356">
        <f t="shared" si="3"/>
        <v>4200000</v>
      </c>
      <c r="F26" s="356">
        <f t="shared" si="4"/>
        <v>4410000</v>
      </c>
      <c r="G26" s="362">
        <f t="shared" si="2"/>
        <v>4630500</v>
      </c>
    </row>
    <row r="27" spans="1:7">
      <c r="A27" s="361" t="s">
        <v>168</v>
      </c>
      <c r="B27" s="322" t="s">
        <v>66</v>
      </c>
      <c r="C27" s="359" t="s">
        <v>130</v>
      </c>
      <c r="D27" s="356"/>
      <c r="E27" s="356"/>
      <c r="F27" s="356"/>
      <c r="G27" s="362"/>
    </row>
    <row r="28" spans="1:7">
      <c r="A28" s="361" t="s">
        <v>169</v>
      </c>
      <c r="B28" s="322" t="s">
        <v>68</v>
      </c>
      <c r="C28" s="359" t="s">
        <v>131</v>
      </c>
      <c r="D28" s="356">
        <v>0</v>
      </c>
      <c r="E28" s="356">
        <f t="shared" si="3"/>
        <v>0</v>
      </c>
      <c r="F28" s="356">
        <f t="shared" si="4"/>
        <v>0</v>
      </c>
      <c r="G28" s="362">
        <f t="shared" si="2"/>
        <v>0</v>
      </c>
    </row>
    <row r="29" spans="1:7">
      <c r="A29" s="361" t="s">
        <v>170</v>
      </c>
      <c r="B29" s="322" t="s">
        <v>86</v>
      </c>
      <c r="C29" s="322" t="s">
        <v>139</v>
      </c>
      <c r="D29" s="356">
        <f>'13 melléklet'!C14+'13 melléklet'!C26</f>
        <v>49999999</v>
      </c>
      <c r="E29" s="356">
        <f t="shared" si="3"/>
        <v>52499998.950000003</v>
      </c>
      <c r="F29" s="356">
        <f t="shared" si="4"/>
        <v>55124998.897500008</v>
      </c>
      <c r="G29" s="362">
        <f t="shared" si="2"/>
        <v>57881248.84237501</v>
      </c>
    </row>
    <row r="30" spans="1:7">
      <c r="A30" s="361" t="s">
        <v>171</v>
      </c>
      <c r="B30" s="322" t="s">
        <v>145</v>
      </c>
      <c r="C30" s="359" t="s">
        <v>132</v>
      </c>
      <c r="D30" s="356">
        <f>'13 melléklet'!C27</f>
        <v>65162381</v>
      </c>
      <c r="E30" s="356">
        <f>(D30*1.05)</f>
        <v>68420500.049999997</v>
      </c>
      <c r="F30" s="356">
        <f>(E30*1.05)</f>
        <v>71841525.052499995</v>
      </c>
      <c r="G30" s="362">
        <f>F30*1.05</f>
        <v>75433601.305124998</v>
      </c>
    </row>
    <row r="31" spans="1:7" ht="14.4" thickBot="1">
      <c r="A31" s="364"/>
      <c r="B31" s="365" t="s">
        <v>4</v>
      </c>
      <c r="C31" s="365"/>
      <c r="D31" s="366">
        <f>SUM(D19:D30)</f>
        <v>1853259788.8800001</v>
      </c>
      <c r="E31" s="366">
        <f>SUM(E19:E30)</f>
        <v>1945922778.3240001</v>
      </c>
      <c r="F31" s="366">
        <f>SUM(F19:F30)</f>
        <v>2043218917.2402003</v>
      </c>
      <c r="G31" s="367">
        <f t="shared" si="2"/>
        <v>2145379863.1022103</v>
      </c>
    </row>
    <row r="32" spans="1:7">
      <c r="A32" s="75"/>
      <c r="B32" s="75"/>
      <c r="C32" s="75"/>
      <c r="D32" s="75"/>
      <c r="E32" s="75"/>
      <c r="F32" s="75"/>
      <c r="G32" s="75"/>
    </row>
    <row r="38" spans="2:3">
      <c r="B38" s="39"/>
      <c r="C38" s="62"/>
    </row>
    <row r="39" spans="2:3">
      <c r="B39" s="39"/>
      <c r="C39" s="62"/>
    </row>
    <row r="40" spans="2:3">
      <c r="B40" s="39"/>
      <c r="C40" s="62"/>
    </row>
    <row r="41" spans="2:3">
      <c r="B41" s="39"/>
      <c r="C41" s="62"/>
    </row>
    <row r="42" spans="2:3">
      <c r="B42" s="39"/>
      <c r="C42" s="62"/>
    </row>
    <row r="43" spans="2:3">
      <c r="B43" s="39"/>
      <c r="C43" s="63"/>
    </row>
    <row r="44" spans="2:3">
      <c r="B44" s="40"/>
      <c r="C44" s="64"/>
    </row>
    <row r="45" spans="2:3">
      <c r="B45" s="39"/>
      <c r="C45" s="62"/>
    </row>
    <row r="46" spans="2:3">
      <c r="B46" s="39"/>
      <c r="C46" s="62"/>
    </row>
    <row r="47" spans="2:3">
      <c r="B47" s="39"/>
      <c r="C47" s="62"/>
    </row>
    <row r="48" spans="2:3">
      <c r="B48" s="39"/>
      <c r="C48" s="62"/>
    </row>
    <row r="49" spans="2:3">
      <c r="B49" s="39"/>
      <c r="C49" s="62"/>
    </row>
    <row r="50" spans="2:3">
      <c r="B50" s="40"/>
      <c r="C50" s="62"/>
    </row>
    <row r="51" spans="2:3">
      <c r="B51" s="39"/>
      <c r="C51" s="51"/>
    </row>
    <row r="52" spans="2:3">
      <c r="B52" s="39"/>
      <c r="C52" s="62"/>
    </row>
    <row r="53" spans="2:3">
      <c r="B53" s="39"/>
      <c r="C53" s="62"/>
    </row>
    <row r="54" spans="2:3">
      <c r="B54" s="39"/>
      <c r="C54" s="63"/>
    </row>
  </sheetData>
  <mergeCells count="2">
    <mergeCell ref="A17:G17"/>
    <mergeCell ref="B3:G3"/>
  </mergeCells>
  <phoneticPr fontId="18" type="noConversion"/>
  <printOptions horizontalCentered="1"/>
  <pageMargins left="0" right="0" top="1.5748031496062993" bottom="0.98425196850393704" header="0.74803149606299213" footer="0.51181102362204722"/>
  <pageSetup paperSize="9" orientation="portrait" r:id="rId1"/>
  <headerFooter alignWithMargins="0">
    <oddHeader>&amp;C&amp;"Times New Roman,Félkövér"&amp;11
ELEK VÁROS ÖNKORMÁNYZATA
4 ÉVES PÉNZFORGALMI MÉRLEGE&amp;R&amp;"Times New Roman,Normál"&amp;9 18. melléklet az3/2025(II.26.) önkormányzati rendelethez
Adatok E Ft-ban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8" tint="0.39997558519241921"/>
  </sheetPr>
  <dimension ref="A1:I54"/>
  <sheetViews>
    <sheetView view="pageLayout" topLeftCell="A10" zoomScaleNormal="100" workbookViewId="0">
      <selection activeCell="D8" sqref="D8"/>
    </sheetView>
  </sheetViews>
  <sheetFormatPr defaultColWidth="9.109375" defaultRowHeight="13.8"/>
  <cols>
    <col min="1" max="1" width="4.6640625" style="86" customWidth="1"/>
    <col min="2" max="2" width="34.88671875" style="86" customWidth="1"/>
    <col min="3" max="3" width="6.44140625" style="86" customWidth="1"/>
    <col min="4" max="6" width="10.44140625" style="88" customWidth="1"/>
    <col min="7" max="7" width="9.109375" style="86"/>
    <col min="8" max="8" width="34" style="86" customWidth="1"/>
    <col min="9" max="9" width="11.6640625" style="86" customWidth="1"/>
    <col min="10" max="16384" width="9.109375" style="86"/>
  </cols>
  <sheetData>
    <row r="1" spans="1:9" ht="14.4" thickBot="1"/>
    <row r="2" spans="1:9" ht="27.6">
      <c r="A2" s="372"/>
      <c r="B2" s="373"/>
      <c r="C2" s="374" t="s">
        <v>147</v>
      </c>
      <c r="D2" s="374" t="s">
        <v>270</v>
      </c>
      <c r="E2" s="374" t="s">
        <v>375</v>
      </c>
      <c r="F2" s="375" t="s">
        <v>271</v>
      </c>
    </row>
    <row r="3" spans="1:9">
      <c r="A3" s="376"/>
      <c r="B3" s="903" t="s">
        <v>268</v>
      </c>
      <c r="C3" s="904"/>
      <c r="D3" s="904"/>
      <c r="E3" s="904"/>
      <c r="F3" s="905"/>
      <c r="I3" s="124"/>
    </row>
    <row r="4" spans="1:9">
      <c r="A4" s="377" t="s">
        <v>149</v>
      </c>
      <c r="B4" s="125" t="s">
        <v>48</v>
      </c>
      <c r="C4" s="111" t="s">
        <v>115</v>
      </c>
      <c r="D4" s="380">
        <v>96912785</v>
      </c>
      <c r="E4" s="380">
        <v>121636795</v>
      </c>
      <c r="F4" s="381">
        <f>'1 melléklet'!J5</f>
        <v>113290098</v>
      </c>
      <c r="I4" s="124"/>
    </row>
    <row r="5" spans="1:9">
      <c r="A5" s="377" t="s">
        <v>150</v>
      </c>
      <c r="B5" s="125" t="s">
        <v>0</v>
      </c>
      <c r="C5" s="111" t="s">
        <v>116</v>
      </c>
      <c r="D5" s="380">
        <v>314338487</v>
      </c>
      <c r="E5" s="380">
        <v>289747222</v>
      </c>
      <c r="F5" s="381">
        <f>'1 melléklet'!J6</f>
        <v>322746435</v>
      </c>
      <c r="I5" s="124"/>
    </row>
    <row r="6" spans="1:9" ht="23.25" customHeight="1">
      <c r="A6" s="377" t="s">
        <v>151</v>
      </c>
      <c r="B6" s="125" t="s">
        <v>63</v>
      </c>
      <c r="C6" s="111" t="s">
        <v>118</v>
      </c>
      <c r="D6" s="380">
        <v>5153326</v>
      </c>
      <c r="E6" s="380">
        <v>9207060</v>
      </c>
      <c r="F6" s="381">
        <f>'1 melléklet'!J7</f>
        <v>14959100</v>
      </c>
      <c r="I6" s="124"/>
    </row>
    <row r="7" spans="1:9" ht="24">
      <c r="A7" s="377" t="s">
        <v>152</v>
      </c>
      <c r="B7" s="125" t="s">
        <v>61</v>
      </c>
      <c r="C7" s="111" t="s">
        <v>113</v>
      </c>
      <c r="D7" s="380">
        <v>810370093</v>
      </c>
      <c r="E7" s="380">
        <v>888586096</v>
      </c>
      <c r="F7" s="381">
        <f>'1 melléklet'!J3</f>
        <v>1046059081</v>
      </c>
      <c r="I7" s="124"/>
    </row>
    <row r="8" spans="1:9">
      <c r="A8" s="377" t="s">
        <v>108</v>
      </c>
      <c r="B8" s="125" t="s">
        <v>55</v>
      </c>
      <c r="C8" s="111" t="s">
        <v>121</v>
      </c>
      <c r="D8" s="380">
        <v>591383</v>
      </c>
      <c r="E8" s="380">
        <v>393701</v>
      </c>
      <c r="F8" s="381">
        <f>'1 melléklet'!J11</f>
        <v>25500000</v>
      </c>
      <c r="I8" s="124"/>
    </row>
    <row r="9" spans="1:9" ht="24">
      <c r="A9" s="377" t="s">
        <v>153</v>
      </c>
      <c r="B9" s="125" t="s">
        <v>64</v>
      </c>
      <c r="C9" s="111" t="s">
        <v>122</v>
      </c>
      <c r="D9" s="380"/>
      <c r="E9" s="380"/>
      <c r="F9" s="381">
        <f>'1 melléklet'!J12</f>
        <v>0</v>
      </c>
      <c r="I9" s="124"/>
    </row>
    <row r="10" spans="1:9" ht="24">
      <c r="A10" s="377" t="s">
        <v>154</v>
      </c>
      <c r="B10" s="125" t="s">
        <v>62</v>
      </c>
      <c r="C10" s="111" t="s">
        <v>119</v>
      </c>
      <c r="D10" s="380">
        <v>148500773</v>
      </c>
      <c r="E10" s="380">
        <v>61453203</v>
      </c>
      <c r="F10" s="381">
        <f>'1 melléklet'!J10</f>
        <v>175055087</v>
      </c>
      <c r="I10" s="124"/>
    </row>
    <row r="11" spans="1:9">
      <c r="A11" s="377" t="s">
        <v>155</v>
      </c>
      <c r="B11" s="125" t="s">
        <v>69</v>
      </c>
      <c r="C11" s="111" t="s">
        <v>143</v>
      </c>
      <c r="D11" s="380">
        <v>1093418453</v>
      </c>
      <c r="E11" s="380">
        <v>84693608</v>
      </c>
      <c r="F11" s="381">
        <f>'1 melléklet'!J16+'1 melléklet'!J19</f>
        <v>115649888</v>
      </c>
      <c r="I11" s="124"/>
    </row>
    <row r="12" spans="1:9">
      <c r="A12" s="377" t="s">
        <v>156</v>
      </c>
      <c r="B12" s="125" t="s">
        <v>70</v>
      </c>
      <c r="C12" s="111" t="s">
        <v>144</v>
      </c>
      <c r="D12" s="380"/>
      <c r="E12" s="380"/>
      <c r="F12" s="381">
        <f>'1 melléklet'!J17</f>
        <v>0</v>
      </c>
      <c r="I12" s="124"/>
    </row>
    <row r="13" spans="1:9">
      <c r="A13" s="377" t="s">
        <v>157</v>
      </c>
      <c r="B13" s="125" t="s">
        <v>65</v>
      </c>
      <c r="C13" s="111" t="s">
        <v>127</v>
      </c>
      <c r="D13" s="380"/>
      <c r="E13" s="380"/>
      <c r="F13" s="381">
        <f>'1 melléklet'!J22</f>
        <v>0</v>
      </c>
      <c r="I13" s="124"/>
    </row>
    <row r="14" spans="1:9">
      <c r="A14" s="377" t="s">
        <v>158</v>
      </c>
      <c r="B14" s="125" t="s">
        <v>67</v>
      </c>
      <c r="C14" s="111" t="s">
        <v>128</v>
      </c>
      <c r="D14" s="380"/>
      <c r="E14" s="380"/>
      <c r="F14" s="381">
        <f>'1 melléklet'!J23</f>
        <v>40000000</v>
      </c>
      <c r="I14" s="124"/>
    </row>
    <row r="15" spans="1:9">
      <c r="A15" s="377" t="s">
        <v>159</v>
      </c>
      <c r="B15" s="125" t="s">
        <v>146</v>
      </c>
      <c r="C15" s="111" t="s">
        <v>129</v>
      </c>
      <c r="D15" s="380">
        <v>24954540</v>
      </c>
      <c r="E15" s="380">
        <v>25162381</v>
      </c>
      <c r="F15" s="381">
        <f>'1 melléklet'!J24</f>
        <v>0</v>
      </c>
      <c r="I15" s="124"/>
    </row>
    <row r="16" spans="1:9">
      <c r="A16" s="377"/>
      <c r="B16" s="126" t="s">
        <v>3</v>
      </c>
      <c r="C16" s="126"/>
      <c r="D16" s="382">
        <f>SUM(D4:D15)</f>
        <v>2494239840</v>
      </c>
      <c r="E16" s="382">
        <f>SUM(E4:E15)</f>
        <v>1480880066</v>
      </c>
      <c r="F16" s="383">
        <f>SUM(F4:F15)</f>
        <v>1853259689</v>
      </c>
      <c r="I16" s="127"/>
    </row>
    <row r="17" spans="1:6">
      <c r="A17" s="900"/>
      <c r="B17" s="901"/>
      <c r="C17" s="901"/>
      <c r="D17" s="901"/>
      <c r="E17" s="901"/>
      <c r="F17" s="902"/>
    </row>
    <row r="18" spans="1:6">
      <c r="A18" s="377"/>
      <c r="B18" s="903" t="s">
        <v>269</v>
      </c>
      <c r="C18" s="904"/>
      <c r="D18" s="904"/>
      <c r="E18" s="904"/>
      <c r="F18" s="905"/>
    </row>
    <row r="19" spans="1:6">
      <c r="A19" s="377" t="s">
        <v>160</v>
      </c>
      <c r="B19" s="128" t="s">
        <v>1</v>
      </c>
      <c r="C19" s="111" t="s">
        <v>133</v>
      </c>
      <c r="D19" s="380">
        <v>592640657</v>
      </c>
      <c r="E19" s="380">
        <v>657312805</v>
      </c>
      <c r="F19" s="384">
        <f>'1 melléklet'!T3</f>
        <v>836757960.87731123</v>
      </c>
    </row>
    <row r="20" spans="1:6" ht="24">
      <c r="A20" s="377" t="s">
        <v>161</v>
      </c>
      <c r="B20" s="111" t="s">
        <v>49</v>
      </c>
      <c r="C20" s="111" t="s">
        <v>134</v>
      </c>
      <c r="D20" s="380">
        <v>70958540</v>
      </c>
      <c r="E20" s="380">
        <v>80268288</v>
      </c>
      <c r="F20" s="384">
        <f>'1 melléklet'!T4</f>
        <v>98704989.52268894</v>
      </c>
    </row>
    <row r="21" spans="1:6">
      <c r="A21" s="377" t="s">
        <v>162</v>
      </c>
      <c r="B21" s="128" t="s">
        <v>2</v>
      </c>
      <c r="C21" s="111" t="s">
        <v>136</v>
      </c>
      <c r="D21" s="380">
        <v>542983700</v>
      </c>
      <c r="E21" s="380">
        <v>466417013</v>
      </c>
      <c r="F21" s="384">
        <f>'1 melléklet'!T5</f>
        <v>642017036.48000002</v>
      </c>
    </row>
    <row r="22" spans="1:6">
      <c r="A22" s="377" t="s">
        <v>163</v>
      </c>
      <c r="B22" s="128" t="s">
        <v>43</v>
      </c>
      <c r="C22" s="111" t="s">
        <v>137</v>
      </c>
      <c r="D22" s="380">
        <v>31822330</v>
      </c>
      <c r="E22" s="380">
        <v>29465170</v>
      </c>
      <c r="F22" s="384">
        <f>'1 melléklet'!T6</f>
        <v>24999500</v>
      </c>
    </row>
    <row r="23" spans="1:6">
      <c r="A23" s="377" t="s">
        <v>164</v>
      </c>
      <c r="B23" s="128" t="s">
        <v>50</v>
      </c>
      <c r="C23" s="111" t="s">
        <v>138</v>
      </c>
      <c r="D23" s="380">
        <v>27861456</v>
      </c>
      <c r="E23" s="380">
        <v>30222433</v>
      </c>
      <c r="F23" s="384">
        <f>'1 melléklet'!T7</f>
        <v>10728930</v>
      </c>
    </row>
    <row r="24" spans="1:6">
      <c r="A24" s="377" t="s">
        <v>165</v>
      </c>
      <c r="B24" s="128" t="s">
        <v>56</v>
      </c>
      <c r="C24" s="111" t="s">
        <v>140</v>
      </c>
      <c r="D24" s="380">
        <v>36618732</v>
      </c>
      <c r="E24" s="380">
        <v>9363752</v>
      </c>
      <c r="F24" s="384">
        <f>'1 melléklet'!T11</f>
        <v>55136000</v>
      </c>
    </row>
    <row r="25" spans="1:6">
      <c r="A25" s="377" t="s">
        <v>166</v>
      </c>
      <c r="B25" s="128" t="s">
        <v>57</v>
      </c>
      <c r="C25" s="111" t="s">
        <v>141</v>
      </c>
      <c r="D25" s="380">
        <v>1082621721</v>
      </c>
      <c r="E25" s="380">
        <v>2702751</v>
      </c>
      <c r="F25" s="384">
        <f>'1 melléklet'!T12</f>
        <v>65752992</v>
      </c>
    </row>
    <row r="26" spans="1:6">
      <c r="A26" s="377" t="s">
        <v>167</v>
      </c>
      <c r="B26" s="128" t="s">
        <v>77</v>
      </c>
      <c r="C26" s="111" t="s">
        <v>142</v>
      </c>
      <c r="D26" s="380">
        <v>2550000</v>
      </c>
      <c r="E26" s="380">
        <v>2570000</v>
      </c>
      <c r="F26" s="384">
        <f>'1 melléklet'!T13</f>
        <v>4000000</v>
      </c>
    </row>
    <row r="27" spans="1:6">
      <c r="A27" s="377" t="s">
        <v>168</v>
      </c>
      <c r="B27" s="128" t="s">
        <v>66</v>
      </c>
      <c r="C27" s="129" t="s">
        <v>130</v>
      </c>
      <c r="D27" s="380"/>
      <c r="E27" s="380"/>
      <c r="F27" s="384">
        <f>'1 melléklet'!T17</f>
        <v>0</v>
      </c>
    </row>
    <row r="28" spans="1:6">
      <c r="A28" s="377" t="s">
        <v>169</v>
      </c>
      <c r="B28" s="128" t="s">
        <v>68</v>
      </c>
      <c r="C28" s="129" t="s">
        <v>131</v>
      </c>
      <c r="D28" s="380"/>
      <c r="E28" s="380"/>
      <c r="F28" s="384">
        <f>'1 melléklet'!T18</f>
        <v>40000000</v>
      </c>
    </row>
    <row r="29" spans="1:6">
      <c r="A29" s="377" t="s">
        <v>170</v>
      </c>
      <c r="B29" s="130" t="s">
        <v>86</v>
      </c>
      <c r="C29" s="128" t="s">
        <v>139</v>
      </c>
      <c r="D29" s="380"/>
      <c r="E29" s="380"/>
      <c r="F29" s="384">
        <f>'1 melléklet'!T14</f>
        <v>49999999</v>
      </c>
    </row>
    <row r="30" spans="1:6">
      <c r="A30" s="377" t="s">
        <v>171</v>
      </c>
      <c r="B30" s="128" t="s">
        <v>145</v>
      </c>
      <c r="C30" s="129" t="s">
        <v>132</v>
      </c>
      <c r="D30" s="380">
        <v>21489096</v>
      </c>
      <c r="E30" s="380">
        <v>24954540</v>
      </c>
      <c r="F30" s="384">
        <f>'1 melléklet'!T19</f>
        <v>25162381</v>
      </c>
    </row>
    <row r="31" spans="1:6" ht="14.4" thickBot="1">
      <c r="A31" s="378"/>
      <c r="B31" s="379" t="s">
        <v>4</v>
      </c>
      <c r="C31" s="379"/>
      <c r="D31" s="385">
        <f>SUM(D19:D30)</f>
        <v>2409546232</v>
      </c>
      <c r="E31" s="385">
        <f>SUM(E19:E30)</f>
        <v>1303276752</v>
      </c>
      <c r="F31" s="386">
        <f>SUM(F19:F30)</f>
        <v>1853259788.8800001</v>
      </c>
    </row>
    <row r="32" spans="1:6">
      <c r="A32" s="131"/>
      <c r="B32" s="131"/>
      <c r="C32" s="131"/>
      <c r="D32" s="131"/>
      <c r="E32" s="131"/>
      <c r="F32" s="131"/>
    </row>
    <row r="34" spans="2:3" ht="6" customHeight="1"/>
    <row r="38" spans="2:3">
      <c r="B38" s="108"/>
      <c r="C38" s="132"/>
    </row>
    <row r="39" spans="2:3">
      <c r="B39" s="108"/>
      <c r="C39" s="132"/>
    </row>
    <row r="40" spans="2:3">
      <c r="B40" s="108"/>
      <c r="C40" s="132"/>
    </row>
    <row r="41" spans="2:3">
      <c r="B41" s="108"/>
      <c r="C41" s="132"/>
    </row>
    <row r="42" spans="2:3">
      <c r="B42" s="108"/>
      <c r="C42" s="132"/>
    </row>
    <row r="43" spans="2:3">
      <c r="B43" s="108"/>
      <c r="C43" s="110"/>
    </row>
    <row r="44" spans="2:3">
      <c r="B44" s="112"/>
      <c r="C44" s="133"/>
    </row>
    <row r="45" spans="2:3">
      <c r="B45" s="108"/>
      <c r="C45" s="132"/>
    </row>
    <row r="46" spans="2:3">
      <c r="B46" s="108"/>
      <c r="C46" s="132"/>
    </row>
    <row r="47" spans="2:3">
      <c r="B47" s="108"/>
      <c r="C47" s="132"/>
    </row>
    <row r="48" spans="2:3">
      <c r="B48" s="108"/>
      <c r="C48" s="132"/>
    </row>
    <row r="49" spans="2:3">
      <c r="B49" s="108"/>
      <c r="C49" s="132"/>
    </row>
    <row r="50" spans="2:3">
      <c r="B50" s="112"/>
      <c r="C50" s="132"/>
    </row>
    <row r="51" spans="2:3">
      <c r="B51" s="108"/>
      <c r="C51" s="109"/>
    </row>
    <row r="52" spans="2:3">
      <c r="B52" s="108"/>
      <c r="C52" s="132"/>
    </row>
    <row r="53" spans="2:3">
      <c r="B53" s="108"/>
      <c r="C53" s="132"/>
    </row>
    <row r="54" spans="2:3">
      <c r="B54" s="108"/>
      <c r="C54" s="110"/>
    </row>
  </sheetData>
  <mergeCells count="3">
    <mergeCell ref="A17:F17"/>
    <mergeCell ref="B3:F3"/>
    <mergeCell ref="B18:F18"/>
  </mergeCells>
  <printOptions horizontalCentered="1"/>
  <pageMargins left="0" right="0" top="1.5748031496062993" bottom="0.98425196850393704" header="0.74803149606299213" footer="0.51181102362204722"/>
  <pageSetup paperSize="9" orientation="portrait" r:id="rId1"/>
  <headerFooter alignWithMargins="0">
    <oddHeader>&amp;C&amp;"Times New Roman,Félkövér"&amp;11
ELEK VÁROS ÖNKORMÁNYZATA
3 ÉVES PÉNZFORGALMI MÉRLEGE&amp;R&amp;"Times New Roman,Normál"&amp;9 19. melléklet az 3/2025(II.26.)
 önkormányzati rendelethez
Adatok E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AV45"/>
  <sheetViews>
    <sheetView view="pageLayout" zoomScale="70" zoomScaleNormal="85" zoomScalePageLayoutView="70" workbookViewId="0">
      <selection activeCell="H5" sqref="H5"/>
    </sheetView>
  </sheetViews>
  <sheetFormatPr defaultColWidth="4.33203125" defaultRowHeight="13.8"/>
  <cols>
    <col min="1" max="1" width="4.88671875" style="38" customWidth="1"/>
    <col min="2" max="2" width="46.6640625" style="56" customWidth="1"/>
    <col min="3" max="3" width="6.88671875" style="56" customWidth="1"/>
    <col min="4" max="4" width="10.44140625" style="647" bestFit="1" customWidth="1"/>
    <col min="5" max="5" width="10" style="79" customWidth="1"/>
    <col min="6" max="10" width="10.109375" style="80" customWidth="1"/>
    <col min="11" max="11" width="10.109375" style="655" customWidth="1"/>
    <col min="12" max="12" width="9.6640625" style="32" customWidth="1"/>
    <col min="13" max="17" width="9" style="31" customWidth="1"/>
    <col min="18" max="18" width="9" style="223" customWidth="1"/>
    <col min="19" max="19" width="9.6640625" style="32" customWidth="1"/>
    <col min="20" max="24" width="9" style="31" customWidth="1"/>
    <col min="25" max="25" width="9" style="223" customWidth="1"/>
    <col min="26" max="26" width="9.6640625" style="32" customWidth="1"/>
    <col min="27" max="31" width="9" style="31" customWidth="1"/>
    <col min="32" max="32" width="9" style="223" customWidth="1"/>
    <col min="33" max="33" width="9.6640625" style="32" customWidth="1"/>
    <col min="34" max="38" width="9" style="31" customWidth="1"/>
    <col min="39" max="39" width="9" style="223" customWidth="1"/>
    <col min="40" max="40" width="9.6640625" style="32" customWidth="1"/>
    <col min="41" max="45" width="9" style="31" customWidth="1"/>
    <col min="46" max="46" width="10.44140625" style="31" bestFit="1" customWidth="1"/>
    <col min="47" max="47" width="10.44140625" style="32" bestFit="1" customWidth="1"/>
    <col min="48" max="48" width="10.44140625" style="31" bestFit="1" customWidth="1"/>
    <col min="49" max="16384" width="4.33203125" style="31"/>
  </cols>
  <sheetData>
    <row r="1" spans="1:48" s="34" customFormat="1" ht="12" customHeight="1" thickBot="1">
      <c r="C1" s="76"/>
      <c r="D1" s="648"/>
      <c r="E1" s="703"/>
      <c r="F1" s="703"/>
      <c r="G1" s="611"/>
      <c r="H1" s="611"/>
      <c r="I1" s="611"/>
      <c r="J1" s="611"/>
      <c r="K1" s="653"/>
      <c r="L1" s="693"/>
      <c r="M1" s="693"/>
      <c r="N1" s="612"/>
      <c r="O1" s="612"/>
      <c r="P1" s="612"/>
      <c r="Q1" s="612"/>
      <c r="R1" s="37"/>
      <c r="S1" s="693"/>
      <c r="T1" s="693"/>
      <c r="U1" s="612"/>
      <c r="V1" s="612"/>
      <c r="W1" s="612"/>
      <c r="X1" s="612"/>
      <c r="Y1" s="37"/>
      <c r="Z1" s="693"/>
      <c r="AA1" s="693"/>
      <c r="AB1" s="612"/>
      <c r="AC1" s="612"/>
      <c r="AD1" s="612"/>
      <c r="AE1" s="612"/>
      <c r="AF1" s="37"/>
      <c r="AG1" s="693"/>
      <c r="AH1" s="693"/>
      <c r="AI1" s="612"/>
      <c r="AJ1" s="612"/>
      <c r="AK1" s="612"/>
      <c r="AL1" s="612"/>
      <c r="AM1" s="37"/>
      <c r="AN1" s="693"/>
      <c r="AO1" s="693"/>
      <c r="AP1" s="612"/>
      <c r="AQ1" s="612"/>
      <c r="AR1" s="612"/>
      <c r="AS1" s="612"/>
      <c r="AT1" s="612"/>
      <c r="AU1" s="693"/>
      <c r="AV1" s="693"/>
    </row>
    <row r="2" spans="1:48" s="76" customFormat="1" ht="100.5" customHeight="1" thickBot="1">
      <c r="A2" s="77"/>
      <c r="D2" s="704" t="s">
        <v>250</v>
      </c>
      <c r="E2" s="705"/>
      <c r="F2" s="705"/>
      <c r="G2" s="705"/>
      <c r="H2" s="705"/>
      <c r="I2" s="705"/>
      <c r="J2" s="706"/>
      <c r="K2" s="704" t="s">
        <v>251</v>
      </c>
      <c r="L2" s="705"/>
      <c r="M2" s="705"/>
      <c r="N2" s="705"/>
      <c r="O2" s="705"/>
      <c r="P2" s="705"/>
      <c r="Q2" s="706"/>
      <c r="R2" s="694" t="s">
        <v>252</v>
      </c>
      <c r="S2" s="695"/>
      <c r="T2" s="695"/>
      <c r="U2" s="695"/>
      <c r="V2" s="695"/>
      <c r="W2" s="695"/>
      <c r="X2" s="696"/>
      <c r="Y2" s="694" t="s">
        <v>253</v>
      </c>
      <c r="Z2" s="695"/>
      <c r="AA2" s="695"/>
      <c r="AB2" s="695"/>
      <c r="AC2" s="695"/>
      <c r="AD2" s="695"/>
      <c r="AE2" s="696"/>
      <c r="AF2" s="694" t="s">
        <v>254</v>
      </c>
      <c r="AG2" s="695"/>
      <c r="AH2" s="695"/>
      <c r="AI2" s="695"/>
      <c r="AJ2" s="695"/>
      <c r="AK2" s="695"/>
      <c r="AL2" s="696"/>
      <c r="AM2" s="694" t="s">
        <v>255</v>
      </c>
      <c r="AN2" s="695"/>
      <c r="AO2" s="695"/>
      <c r="AP2" s="695"/>
      <c r="AQ2" s="695"/>
      <c r="AR2" s="695"/>
      <c r="AS2" s="696"/>
      <c r="AT2" s="697" t="s">
        <v>7</v>
      </c>
      <c r="AU2" s="698"/>
      <c r="AV2" s="699"/>
    </row>
    <row r="3" spans="1:48" s="76" customFormat="1" ht="76.5" customHeight="1">
      <c r="A3" s="157" t="s">
        <v>33</v>
      </c>
      <c r="B3" s="158" t="s">
        <v>105</v>
      </c>
      <c r="C3" s="228" t="s">
        <v>111</v>
      </c>
      <c r="D3" s="636" t="s">
        <v>372</v>
      </c>
      <c r="E3" s="551" t="s">
        <v>195</v>
      </c>
      <c r="F3" s="551" t="s">
        <v>374</v>
      </c>
      <c r="G3" s="551" t="s">
        <v>369</v>
      </c>
      <c r="H3" s="551" t="s">
        <v>370</v>
      </c>
      <c r="I3" s="551" t="s">
        <v>371</v>
      </c>
      <c r="J3" s="637" t="s">
        <v>7</v>
      </c>
      <c r="K3" s="638" t="s">
        <v>372</v>
      </c>
      <c r="L3" s="551" t="s">
        <v>195</v>
      </c>
      <c r="M3" s="551" t="s">
        <v>374</v>
      </c>
      <c r="N3" s="551" t="s">
        <v>369</v>
      </c>
      <c r="O3" s="551" t="s">
        <v>370</v>
      </c>
      <c r="P3" s="551" t="s">
        <v>371</v>
      </c>
      <c r="Q3" s="637" t="s">
        <v>7</v>
      </c>
      <c r="R3" s="638" t="s">
        <v>372</v>
      </c>
      <c r="S3" s="551" t="s">
        <v>195</v>
      </c>
      <c r="T3" s="551" t="s">
        <v>374</v>
      </c>
      <c r="U3" s="551" t="s">
        <v>369</v>
      </c>
      <c r="V3" s="551" t="s">
        <v>370</v>
      </c>
      <c r="W3" s="551" t="s">
        <v>371</v>
      </c>
      <c r="X3" s="637" t="s">
        <v>7</v>
      </c>
      <c r="Y3" s="638" t="s">
        <v>372</v>
      </c>
      <c r="Z3" s="551" t="s">
        <v>195</v>
      </c>
      <c r="AA3" s="551" t="s">
        <v>374</v>
      </c>
      <c r="AB3" s="551" t="s">
        <v>369</v>
      </c>
      <c r="AC3" s="551" t="s">
        <v>370</v>
      </c>
      <c r="AD3" s="551" t="s">
        <v>371</v>
      </c>
      <c r="AE3" s="637" t="s">
        <v>7</v>
      </c>
      <c r="AF3" s="638" t="s">
        <v>372</v>
      </c>
      <c r="AG3" s="551" t="s">
        <v>195</v>
      </c>
      <c r="AH3" s="551" t="s">
        <v>374</v>
      </c>
      <c r="AI3" s="551" t="s">
        <v>369</v>
      </c>
      <c r="AJ3" s="551" t="s">
        <v>370</v>
      </c>
      <c r="AK3" s="551" t="s">
        <v>371</v>
      </c>
      <c r="AL3" s="637" t="s">
        <v>7</v>
      </c>
      <c r="AM3" s="638" t="s">
        <v>372</v>
      </c>
      <c r="AN3" s="551" t="s">
        <v>195</v>
      </c>
      <c r="AO3" s="551" t="s">
        <v>374</v>
      </c>
      <c r="AP3" s="551" t="s">
        <v>369</v>
      </c>
      <c r="AQ3" s="551" t="s">
        <v>370</v>
      </c>
      <c r="AR3" s="551" t="s">
        <v>371</v>
      </c>
      <c r="AS3" s="637" t="s">
        <v>7</v>
      </c>
      <c r="AT3" s="555" t="s">
        <v>372</v>
      </c>
      <c r="AU3" s="556" t="s">
        <v>247</v>
      </c>
      <c r="AV3" s="557" t="s">
        <v>365</v>
      </c>
    </row>
    <row r="4" spans="1:48" ht="17.100000000000001" customHeight="1">
      <c r="A4" s="160" t="s">
        <v>8</v>
      </c>
      <c r="B4" s="155" t="s">
        <v>46</v>
      </c>
      <c r="C4" s="229"/>
      <c r="D4" s="700"/>
      <c r="E4" s="701"/>
      <c r="F4" s="701"/>
      <c r="G4" s="701"/>
      <c r="H4" s="701"/>
      <c r="I4" s="701"/>
      <c r="J4" s="702"/>
      <c r="K4" s="707"/>
      <c r="L4" s="708"/>
      <c r="M4" s="708"/>
      <c r="N4" s="708"/>
      <c r="O4" s="708"/>
      <c r="P4" s="708"/>
      <c r="Q4" s="709"/>
      <c r="R4" s="707"/>
      <c r="S4" s="708"/>
      <c r="T4" s="708"/>
      <c r="U4" s="708"/>
      <c r="V4" s="708"/>
      <c r="W4" s="708"/>
      <c r="X4" s="709"/>
      <c r="Y4" s="707"/>
      <c r="Z4" s="708"/>
      <c r="AA4" s="708"/>
      <c r="AB4" s="708"/>
      <c r="AC4" s="708"/>
      <c r="AD4" s="708"/>
      <c r="AE4" s="709"/>
      <c r="AF4" s="707"/>
      <c r="AG4" s="708"/>
      <c r="AH4" s="708"/>
      <c r="AI4" s="708"/>
      <c r="AJ4" s="708"/>
      <c r="AK4" s="708"/>
      <c r="AL4" s="709"/>
      <c r="AM4" s="707"/>
      <c r="AN4" s="708"/>
      <c r="AO4" s="708"/>
      <c r="AP4" s="708"/>
      <c r="AQ4" s="708"/>
      <c r="AR4" s="708"/>
      <c r="AS4" s="709"/>
      <c r="AT4" s="713"/>
      <c r="AU4" s="714"/>
      <c r="AV4" s="715"/>
    </row>
    <row r="5" spans="1:48" ht="17.100000000000001" customHeight="1">
      <c r="A5" s="160">
        <v>1</v>
      </c>
      <c r="B5" s="155" t="s">
        <v>112</v>
      </c>
      <c r="C5" s="231" t="s">
        <v>113</v>
      </c>
      <c r="D5" s="649">
        <v>967452471</v>
      </c>
      <c r="E5" s="143">
        <v>842912040</v>
      </c>
      <c r="F5" s="143">
        <v>164880268</v>
      </c>
      <c r="G5" s="143">
        <v>30909986</v>
      </c>
      <c r="H5" s="143">
        <f>'3 melléklet'!$D5+'3 melléklet'!$E5+'3 melléklet'!$F5-$E5-$F5-$G5</f>
        <v>7356787</v>
      </c>
      <c r="I5" s="143">
        <f>'3 melléklet'!$D5+'3 melléklet'!$E5+'3 melléklet'!$F5-$E5-$F5-$G5-$H5</f>
        <v>0</v>
      </c>
      <c r="J5" s="152">
        <f>SUM(E5:I5)</f>
        <v>1046059081</v>
      </c>
      <c r="K5" s="652">
        <v>5451095</v>
      </c>
      <c r="L5" s="143"/>
      <c r="M5" s="143">
        <v>0</v>
      </c>
      <c r="N5" s="143">
        <v>0</v>
      </c>
      <c r="O5" s="143">
        <f>'3 melléklet'!$G5+'3 melléklet'!$H5+'3 melléklet'!$I5-$L5-$M5-$N5</f>
        <v>0</v>
      </c>
      <c r="P5" s="143">
        <f>'3 melléklet'!$G5+'3 melléklet'!$H5+'3 melléklet'!$I5-$L5-$M5-$N5-$O5</f>
        <v>0</v>
      </c>
      <c r="Q5" s="152">
        <f>SUM(L5:P5)</f>
        <v>0</v>
      </c>
      <c r="R5" s="652"/>
      <c r="S5" s="143"/>
      <c r="T5" s="143">
        <v>0</v>
      </c>
      <c r="U5" s="143">
        <v>0</v>
      </c>
      <c r="V5" s="143">
        <f>'3 melléklet'!$J5+'3 melléklet'!$K5+'3 melléklet'!$L5-$S5-$T5-$U5</f>
        <v>0</v>
      </c>
      <c r="W5" s="143">
        <f>'3 melléklet'!$J5+'3 melléklet'!$K5+'3 melléklet'!$L5-$S5-$T5-$U5-$V5</f>
        <v>0</v>
      </c>
      <c r="X5" s="152">
        <f>SUM(S5:W5)</f>
        <v>0</v>
      </c>
      <c r="Y5" s="652"/>
      <c r="Z5" s="143"/>
      <c r="AA5" s="143">
        <v>0</v>
      </c>
      <c r="AB5" s="143">
        <v>0</v>
      </c>
      <c r="AC5" s="143">
        <f>'3 melléklet'!$M5+'3 melléklet'!$N5+'3 melléklet'!$O5-$Z5-$AA5-$AB5</f>
        <v>0</v>
      </c>
      <c r="AD5" s="143">
        <f>'3 melléklet'!$M5+'3 melléklet'!$N5+'3 melléklet'!$O5-$Z5-$AA5-$AB5-$AC5</f>
        <v>0</v>
      </c>
      <c r="AE5" s="152">
        <f>SUM(Z5:AD5)</f>
        <v>0</v>
      </c>
      <c r="AF5" s="652"/>
      <c r="AG5" s="143"/>
      <c r="AH5" s="143">
        <v>0</v>
      </c>
      <c r="AI5" s="143">
        <v>0</v>
      </c>
      <c r="AJ5" s="143">
        <f>'3 melléklet'!$P5+'3 melléklet'!$Q5+'3 melléklet'!$R5-$AG5-$AH5-$AI5</f>
        <v>0</v>
      </c>
      <c r="AK5" s="143">
        <f>'3 melléklet'!$P5+'3 melléklet'!$Q5+'3 melléklet'!$R5-$AG5-$AH5-$AI5-$AJ5</f>
        <v>0</v>
      </c>
      <c r="AL5" s="152">
        <f>SUM(AG5:AK5)</f>
        <v>0</v>
      </c>
      <c r="AM5" s="652"/>
      <c r="AN5" s="143"/>
      <c r="AO5" s="143">
        <v>0</v>
      </c>
      <c r="AP5" s="143">
        <v>0</v>
      </c>
      <c r="AQ5" s="143">
        <f>'3 melléklet'!$S5+'3 melléklet'!$T5+'3 melléklet'!$U5-$AN5-$AO5-$AP5</f>
        <v>0</v>
      </c>
      <c r="AR5" s="143">
        <f>'3 melléklet'!$S5+'3 melléklet'!$T5+'3 melléklet'!$U5-$AN5-$AO5-$AP5-$AQ5</f>
        <v>0</v>
      </c>
      <c r="AS5" s="152">
        <f>SUM(AN5:AR5)</f>
        <v>0</v>
      </c>
      <c r="AT5" s="224">
        <f>D5+K5+R5+Y5+AF5+AM5</f>
        <v>972903566</v>
      </c>
      <c r="AU5" s="211">
        <f>E5+L5+S5+Z5+AG5+AN5</f>
        <v>842912040</v>
      </c>
      <c r="AV5" s="214">
        <f>'3 melléklet'!V5+'3 melléklet'!W5+'3 melléklet'!X5</f>
        <v>1046059081</v>
      </c>
    </row>
    <row r="6" spans="1:48" s="622" customFormat="1" ht="17.100000000000001" customHeight="1">
      <c r="A6" s="632"/>
      <c r="B6" s="614" t="s">
        <v>114</v>
      </c>
      <c r="C6" s="639" t="s">
        <v>135</v>
      </c>
      <c r="D6" s="650">
        <v>769383714</v>
      </c>
      <c r="E6" s="617">
        <v>760875036</v>
      </c>
      <c r="F6" s="617">
        <v>30717063</v>
      </c>
      <c r="G6" s="143">
        <v>27129986</v>
      </c>
      <c r="H6" s="143">
        <f>'3 melléklet'!$D6+'3 melléklet'!$E6+'3 melléklet'!$F6-$E6-$F6-$G6</f>
        <v>7356787</v>
      </c>
      <c r="I6" s="143">
        <f>'3 melléklet'!$D6+'3 melléklet'!$E6+'3 melléklet'!$F6-$E6-$F6-$G6-$H6</f>
        <v>0</v>
      </c>
      <c r="J6" s="152">
        <f>SUM(E6:I6)</f>
        <v>826078872</v>
      </c>
      <c r="K6" s="654"/>
      <c r="L6" s="617"/>
      <c r="M6" s="617">
        <v>0</v>
      </c>
      <c r="N6" s="143">
        <v>0</v>
      </c>
      <c r="O6" s="143">
        <f>'3 melléklet'!$G6+'3 melléklet'!$H6+'3 melléklet'!$I6-$L6-$M6-$N6</f>
        <v>0</v>
      </c>
      <c r="P6" s="143">
        <f>'3 melléklet'!$G6+'3 melléklet'!$H6+'3 melléklet'!$I6-$L6-$M6-$N6-$O6</f>
        <v>0</v>
      </c>
      <c r="Q6" s="152">
        <f>SUM(L6:P6)</f>
        <v>0</v>
      </c>
      <c r="R6" s="654"/>
      <c r="S6" s="617"/>
      <c r="T6" s="143">
        <v>0</v>
      </c>
      <c r="U6" s="143">
        <v>0</v>
      </c>
      <c r="V6" s="143">
        <f>'3 melléklet'!$J6+'3 melléklet'!$K6+'3 melléklet'!$L6-$S6-$T6-$U6</f>
        <v>0</v>
      </c>
      <c r="W6" s="143">
        <f>'3 melléklet'!$J6+'3 melléklet'!$K6+'3 melléklet'!$L6-$S6-$T6-$U6-$V6</f>
        <v>0</v>
      </c>
      <c r="X6" s="152">
        <f>SUM(S6:W6)</f>
        <v>0</v>
      </c>
      <c r="Y6" s="654"/>
      <c r="Z6" s="617"/>
      <c r="AA6" s="617">
        <v>0</v>
      </c>
      <c r="AB6" s="143">
        <v>0</v>
      </c>
      <c r="AC6" s="143">
        <f>'3 melléklet'!$M6+'3 melléklet'!$N6+'3 melléklet'!$O6-$Z6-$AA6-$AB6</f>
        <v>0</v>
      </c>
      <c r="AD6" s="143">
        <f>'3 melléklet'!$M6+'3 melléklet'!$N6+'3 melléklet'!$O6-$Z6-$AA6-$AB6-$AC6</f>
        <v>0</v>
      </c>
      <c r="AE6" s="152">
        <f>SUM(Z6:AD6)</f>
        <v>0</v>
      </c>
      <c r="AF6" s="654"/>
      <c r="AG6" s="617"/>
      <c r="AH6" s="617">
        <v>0</v>
      </c>
      <c r="AI6" s="143">
        <v>0</v>
      </c>
      <c r="AJ6" s="143">
        <f>'3 melléklet'!$P6+'3 melléklet'!$Q6+'3 melléklet'!$R6-$AG6-$AH6-$AI6</f>
        <v>0</v>
      </c>
      <c r="AK6" s="143">
        <f>'3 melléklet'!$P6+'3 melléklet'!$Q6+'3 melléklet'!$R6-$AG6-$AH6-$AI6-$AJ6</f>
        <v>0</v>
      </c>
      <c r="AL6" s="152">
        <f>SUM(AG6:AK6)</f>
        <v>0</v>
      </c>
      <c r="AM6" s="654"/>
      <c r="AN6" s="617"/>
      <c r="AO6" s="617">
        <v>0</v>
      </c>
      <c r="AP6" s="143">
        <v>0</v>
      </c>
      <c r="AQ6" s="143">
        <f>'3 melléklet'!$S6+'3 melléklet'!$T6+'3 melléklet'!$U6-$AN6-$AO6-$AP6</f>
        <v>0</v>
      </c>
      <c r="AR6" s="143">
        <f>'3 melléklet'!$S6+'3 melléklet'!$T6+'3 melléklet'!$U6-$AN6-$AO6-$AP6-$AQ6</f>
        <v>0</v>
      </c>
      <c r="AS6" s="152">
        <f>SUM(AN6:AR6)</f>
        <v>0</v>
      </c>
      <c r="AT6" s="619">
        <f t="shared" ref="AT6:AT26" si="0">D6+K6+R6+Y6+AF6+AM6</f>
        <v>769383714</v>
      </c>
      <c r="AU6" s="620">
        <f>E6+L6+S6+Z6+AG6+AN6</f>
        <v>760875036</v>
      </c>
      <c r="AV6" s="621">
        <f>'3 melléklet'!V6+'3 melléklet'!W6+'3 melléklet'!X6</f>
        <v>826078872</v>
      </c>
    </row>
    <row r="7" spans="1:48" ht="17.100000000000001" customHeight="1">
      <c r="A7" s="160">
        <v>2</v>
      </c>
      <c r="B7" s="155" t="s">
        <v>48</v>
      </c>
      <c r="C7" s="231" t="s">
        <v>115</v>
      </c>
      <c r="D7" s="649">
        <v>123039371</v>
      </c>
      <c r="E7" s="143">
        <v>85000000</v>
      </c>
      <c r="F7" s="143">
        <v>22642618</v>
      </c>
      <c r="G7" s="143">
        <v>447480</v>
      </c>
      <c r="H7" s="143">
        <f>'3 melléklet'!$D7+'3 melléklet'!$E7+'3 melléklet'!$F7-$E7-$F7-$G7</f>
        <v>5200000</v>
      </c>
      <c r="I7" s="143">
        <f>'3 melléklet'!$D7+'3 melléklet'!$E7+'3 melléklet'!$F7-$E7-$F7-$G7-$H7</f>
        <v>0</v>
      </c>
      <c r="J7" s="152">
        <f>SUM(E7:I7)</f>
        <v>113290098</v>
      </c>
      <c r="K7" s="652"/>
      <c r="L7" s="143"/>
      <c r="M7" s="143">
        <v>0</v>
      </c>
      <c r="N7" s="143">
        <v>0</v>
      </c>
      <c r="O7" s="143">
        <f>'3 melléklet'!$G7+'3 melléklet'!$H7+'3 melléklet'!$I7-$L7-$M7-$N7</f>
        <v>0</v>
      </c>
      <c r="P7" s="143">
        <f>'3 melléklet'!$G7+'3 melléklet'!$H7+'3 melléklet'!$I7-$L7-$M7-$N7-$O7</f>
        <v>0</v>
      </c>
      <c r="Q7" s="152">
        <f>SUM(L7:P7)</f>
        <v>0</v>
      </c>
      <c r="R7" s="652"/>
      <c r="S7" s="143"/>
      <c r="T7" s="143">
        <v>0</v>
      </c>
      <c r="U7" s="143">
        <v>0</v>
      </c>
      <c r="V7" s="143">
        <f>'3 melléklet'!$J7+'3 melléklet'!$K7+'3 melléklet'!$L7-$S7-$T7-$U7</f>
        <v>0</v>
      </c>
      <c r="W7" s="143">
        <f>'3 melléklet'!$J7+'3 melléklet'!$K7+'3 melléklet'!$L7-$S7-$T7-$U7-$V7</f>
        <v>0</v>
      </c>
      <c r="X7" s="152">
        <f>SUM(S7:W7)</f>
        <v>0</v>
      </c>
      <c r="Y7" s="652"/>
      <c r="Z7" s="143"/>
      <c r="AA7" s="143">
        <v>0</v>
      </c>
      <c r="AB7" s="143">
        <v>0</v>
      </c>
      <c r="AC7" s="143">
        <f>'3 melléklet'!$M7+'3 melléklet'!$N7+'3 melléklet'!$O7-$Z7-$AA7-$AB7</f>
        <v>0</v>
      </c>
      <c r="AD7" s="143">
        <f>'3 melléklet'!$M7+'3 melléklet'!$N7+'3 melléklet'!$O7-$Z7-$AA7-$AB7-$AC7</f>
        <v>0</v>
      </c>
      <c r="AE7" s="152">
        <f>SUM(Z7:AD7)</f>
        <v>0</v>
      </c>
      <c r="AF7" s="652"/>
      <c r="AG7" s="143"/>
      <c r="AH7" s="143">
        <v>0</v>
      </c>
      <c r="AI7" s="143">
        <v>0</v>
      </c>
      <c r="AJ7" s="143">
        <f>'3 melléklet'!$P7+'3 melléklet'!$Q7+'3 melléklet'!$R7-$AG7-$AH7-$AI7</f>
        <v>0</v>
      </c>
      <c r="AK7" s="143">
        <f>'3 melléklet'!$P7+'3 melléklet'!$Q7+'3 melléklet'!$R7-$AG7-$AH7-$AI7-$AJ7</f>
        <v>0</v>
      </c>
      <c r="AL7" s="152">
        <f>SUM(AG7:AK7)</f>
        <v>0</v>
      </c>
      <c r="AM7" s="652"/>
      <c r="AN7" s="143"/>
      <c r="AO7" s="143">
        <v>0</v>
      </c>
      <c r="AP7" s="143">
        <v>0</v>
      </c>
      <c r="AQ7" s="143">
        <f>'3 melléklet'!$S7+'3 melléklet'!$T7+'3 melléklet'!$U7-$AN7-$AO7-$AP7</f>
        <v>0</v>
      </c>
      <c r="AR7" s="143">
        <f>'3 melléklet'!$S7+'3 melléklet'!$T7+'3 melléklet'!$U7-$AN7-$AO7-$AP7-$AQ7</f>
        <v>0</v>
      </c>
      <c r="AS7" s="152">
        <f>SUM(AN7:AR7)</f>
        <v>0</v>
      </c>
      <c r="AT7" s="224">
        <f t="shared" si="0"/>
        <v>123039371</v>
      </c>
      <c r="AU7" s="211">
        <f>E7+L7+S7+Z7+AG7+AN7</f>
        <v>85000000</v>
      </c>
      <c r="AV7" s="214">
        <f>'3 melléklet'!V7+'3 melléklet'!W7+'3 melléklet'!X7</f>
        <v>113290098</v>
      </c>
    </row>
    <row r="8" spans="1:48" ht="17.100000000000001" customHeight="1">
      <c r="A8" s="160">
        <v>3</v>
      </c>
      <c r="B8" s="155" t="s">
        <v>227</v>
      </c>
      <c r="C8" s="231" t="s">
        <v>116</v>
      </c>
      <c r="D8" s="649">
        <v>66559962</v>
      </c>
      <c r="E8" s="143">
        <v>46553415</v>
      </c>
      <c r="F8" s="143">
        <v>0</v>
      </c>
      <c r="G8" s="143">
        <v>255380</v>
      </c>
      <c r="H8" s="143">
        <f>'3 melléklet'!$D8+'3 melléklet'!$E8+'3 melléklet'!$F8-$E8-$F8-$G8</f>
        <v>0</v>
      </c>
      <c r="I8" s="143">
        <f>'3 melléklet'!$D8+'3 melléklet'!$E8+'3 melléklet'!$F8-$E8-$F8-$G8-$H8</f>
        <v>0</v>
      </c>
      <c r="J8" s="152">
        <f>SUM(E8:I8)</f>
        <v>46808795</v>
      </c>
      <c r="K8" s="652">
        <v>2068911</v>
      </c>
      <c r="L8" s="143">
        <v>525000</v>
      </c>
      <c r="M8" s="143">
        <v>0</v>
      </c>
      <c r="N8" s="143">
        <v>0</v>
      </c>
      <c r="O8" s="143">
        <f>'3 melléklet'!$G8+'3 melléklet'!$H8+'3 melléklet'!$I8-$L8-$M8-$N8</f>
        <v>0</v>
      </c>
      <c r="P8" s="143">
        <f>'3 melléklet'!$G8+'3 melléklet'!$H8+'3 melléklet'!$I8-$L8-$M8-$N8-$O8</f>
        <v>0</v>
      </c>
      <c r="Q8" s="152">
        <f>SUM(L8:P8)</f>
        <v>525000</v>
      </c>
      <c r="R8" s="652">
        <v>1478757</v>
      </c>
      <c r="S8" s="143">
        <v>1211000</v>
      </c>
      <c r="T8" s="143">
        <v>0</v>
      </c>
      <c r="U8" s="143">
        <v>0</v>
      </c>
      <c r="V8" s="143">
        <f>'3 melléklet'!$J8+'3 melléklet'!$K8+'3 melléklet'!$L8-$S8-$T8-$U8</f>
        <v>0</v>
      </c>
      <c r="W8" s="143">
        <f>'3 melléklet'!$J8+'3 melléklet'!$K8+'3 melléklet'!$L8-$S8-$T8-$U8-$V8</f>
        <v>0</v>
      </c>
      <c r="X8" s="152">
        <f>SUM(S8:W8)</f>
        <v>1211000</v>
      </c>
      <c r="Y8" s="652">
        <v>6111698</v>
      </c>
      <c r="Z8" s="143">
        <v>3000000</v>
      </c>
      <c r="AA8" s="143">
        <v>0</v>
      </c>
      <c r="AB8" s="143">
        <v>0</v>
      </c>
      <c r="AC8" s="143">
        <f>'3 melléklet'!$M8+'3 melléklet'!$N8+'3 melléklet'!$O8-$Z8-$AA8-$AB8</f>
        <v>0</v>
      </c>
      <c r="AD8" s="143">
        <f>'3 melléklet'!$M8+'3 melléklet'!$N8+'3 melléklet'!$O8-$Z8-$AA8-$AB8-$AC8</f>
        <v>0</v>
      </c>
      <c r="AE8" s="152">
        <f>SUM(Z8:AD8)</f>
        <v>3000000</v>
      </c>
      <c r="AF8" s="652">
        <v>73353260</v>
      </c>
      <c r="AG8" s="143">
        <v>75800000</v>
      </c>
      <c r="AH8" s="143">
        <v>0</v>
      </c>
      <c r="AI8" s="143">
        <v>0</v>
      </c>
      <c r="AJ8" s="143">
        <f>'3 melléklet'!$P8+'3 melléklet'!$Q8+'3 melléklet'!$R8-$AG8-$AH8-$AI8</f>
        <v>0</v>
      </c>
      <c r="AK8" s="143">
        <f>'3 melléklet'!$P8+'3 melléklet'!$Q8+'3 melléklet'!$R8-$AG8-$AH8-$AI8-$AJ8</f>
        <v>0</v>
      </c>
      <c r="AL8" s="152">
        <f>SUM(AG8:AK8)</f>
        <v>75800000</v>
      </c>
      <c r="AM8" s="652">
        <v>193997302</v>
      </c>
      <c r="AN8" s="143">
        <v>195401640</v>
      </c>
      <c r="AO8" s="143">
        <v>0</v>
      </c>
      <c r="AP8" s="143">
        <v>0</v>
      </c>
      <c r="AQ8" s="143">
        <f>'3 melléklet'!$S8+'3 melléklet'!$T8+'3 melléklet'!$U8-$AN8-$AO8-$AP8</f>
        <v>0</v>
      </c>
      <c r="AR8" s="143">
        <f>'3 melléklet'!$S8+'3 melléklet'!$T8+'3 melléklet'!$U8-$AN8-$AO8-$AP8-$AQ8</f>
        <v>0</v>
      </c>
      <c r="AS8" s="152">
        <f>SUM(AN8:AR8)</f>
        <v>195401640</v>
      </c>
      <c r="AT8" s="224">
        <f t="shared" si="0"/>
        <v>343569890</v>
      </c>
      <c r="AU8" s="211">
        <f>E8+L8+S8+Z8+AG8+AN8</f>
        <v>322491055</v>
      </c>
      <c r="AV8" s="214">
        <f>'3 melléklet'!V8+'3 melléklet'!W8+'3 melléklet'!X8</f>
        <v>322746435</v>
      </c>
    </row>
    <row r="9" spans="1:48" s="34" customFormat="1" ht="17.100000000000001" customHeight="1">
      <c r="A9" s="160">
        <v>4</v>
      </c>
      <c r="B9" s="155" t="s">
        <v>117</v>
      </c>
      <c r="C9" s="231" t="s">
        <v>118</v>
      </c>
      <c r="D9" s="649">
        <v>9207060</v>
      </c>
      <c r="E9" s="143">
        <v>10959100</v>
      </c>
      <c r="F9" s="143">
        <v>0</v>
      </c>
      <c r="G9" s="143">
        <v>4000000</v>
      </c>
      <c r="H9" s="143">
        <f>'3 melléklet'!$D9+'3 melléklet'!$E9+'3 melléklet'!$F9-$E9-$F9-$G9</f>
        <v>0</v>
      </c>
      <c r="I9" s="143">
        <f>'3 melléklet'!$D9+'3 melléklet'!$E9+'3 melléklet'!$F9-$E9-$F9-$G9-$H9</f>
        <v>0</v>
      </c>
      <c r="J9" s="152">
        <f>SUM(E9:I9)</f>
        <v>14959100</v>
      </c>
      <c r="K9" s="652"/>
      <c r="L9" s="143">
        <v>0</v>
      </c>
      <c r="M9" s="143">
        <v>0</v>
      </c>
      <c r="N9" s="143">
        <v>0</v>
      </c>
      <c r="O9" s="143">
        <f>'3 melléklet'!$G9+'3 melléklet'!$H9+'3 melléklet'!$I9-$L9-$M9-$N9</f>
        <v>0</v>
      </c>
      <c r="P9" s="143">
        <f>'3 melléklet'!$G9+'3 melléklet'!$H9+'3 melléklet'!$I9-$L9-$M9-$N9-$O9</f>
        <v>0</v>
      </c>
      <c r="Q9" s="152">
        <f>SUM(L9:P9)</f>
        <v>0</v>
      </c>
      <c r="R9" s="652"/>
      <c r="S9" s="143">
        <v>0</v>
      </c>
      <c r="T9" s="143">
        <v>0</v>
      </c>
      <c r="U9" s="143">
        <v>0</v>
      </c>
      <c r="V9" s="143">
        <f>'3 melléklet'!$J9+'3 melléklet'!$K9+'3 melléklet'!$L9-$S9-$T9-$U9</f>
        <v>0</v>
      </c>
      <c r="W9" s="143">
        <f>'3 melléklet'!$J9+'3 melléklet'!$K9+'3 melléklet'!$L9-$S9-$T9-$U9-$V9</f>
        <v>0</v>
      </c>
      <c r="X9" s="152">
        <f>SUM(S9:W9)</f>
        <v>0</v>
      </c>
      <c r="Y9" s="652"/>
      <c r="Z9" s="143">
        <v>0</v>
      </c>
      <c r="AA9" s="143">
        <v>0</v>
      </c>
      <c r="AB9" s="143">
        <v>0</v>
      </c>
      <c r="AC9" s="143">
        <f>'3 melléklet'!$M9+'3 melléklet'!$N9+'3 melléklet'!$O9-$Z9-$AA9-$AB9</f>
        <v>0</v>
      </c>
      <c r="AD9" s="143">
        <f>'3 melléklet'!$M9+'3 melléklet'!$N9+'3 melléklet'!$O9-$Z9-$AA9-$AB9-$AC9</f>
        <v>0</v>
      </c>
      <c r="AE9" s="152">
        <f>SUM(Z9:AD9)</f>
        <v>0</v>
      </c>
      <c r="AF9" s="652"/>
      <c r="AG9" s="143">
        <v>0</v>
      </c>
      <c r="AH9" s="143">
        <v>0</v>
      </c>
      <c r="AI9" s="143">
        <v>0</v>
      </c>
      <c r="AJ9" s="143">
        <f>'3 melléklet'!$P9+'3 melléklet'!$Q9+'3 melléklet'!$R9-$AG9-$AH9-$AI9</f>
        <v>0</v>
      </c>
      <c r="AK9" s="143">
        <f>'3 melléklet'!$P9+'3 melléklet'!$Q9+'3 melléklet'!$R9-$AG9-$AH9-$AI9-$AJ9</f>
        <v>0</v>
      </c>
      <c r="AL9" s="152">
        <f>SUM(AG9:AK9)</f>
        <v>0</v>
      </c>
      <c r="AM9" s="652"/>
      <c r="AN9" s="143">
        <v>0</v>
      </c>
      <c r="AO9" s="143">
        <v>0</v>
      </c>
      <c r="AP9" s="143">
        <v>0</v>
      </c>
      <c r="AQ9" s="143">
        <f>'3 melléklet'!$S9+'3 melléklet'!$T9+'3 melléklet'!$U9-$AN9-$AO9-$AP9</f>
        <v>0</v>
      </c>
      <c r="AR9" s="143">
        <f>'3 melléklet'!$S9+'3 melléklet'!$T9+'3 melléklet'!$U9-$AN9-$AO9-$AP9-$AQ9</f>
        <v>0</v>
      </c>
      <c r="AS9" s="152">
        <f>SUM(AN9:AR9)</f>
        <v>0</v>
      </c>
      <c r="AT9" s="224">
        <f t="shared" si="0"/>
        <v>9207060</v>
      </c>
      <c r="AU9" s="211">
        <f>E9+L9+S9+Z9+AG9+AN9</f>
        <v>10959100</v>
      </c>
      <c r="AV9" s="214">
        <f>'3 melléklet'!V9+'3 melléklet'!W9+'3 melléklet'!X9</f>
        <v>14959100</v>
      </c>
    </row>
    <row r="10" spans="1:48" s="34" customFormat="1" ht="17.100000000000001" customHeight="1">
      <c r="A10" s="163"/>
      <c r="B10" s="156" t="s">
        <v>52</v>
      </c>
      <c r="C10" s="235"/>
      <c r="D10" s="651">
        <f>SUM(D5:D9)-D6</f>
        <v>1166258864</v>
      </c>
      <c r="E10" s="146">
        <v>985424555</v>
      </c>
      <c r="F10" s="146">
        <v>187522886</v>
      </c>
      <c r="G10" s="146">
        <v>35612846</v>
      </c>
      <c r="H10" s="146">
        <f>SUM(H7:H9,H5)</f>
        <v>12556787</v>
      </c>
      <c r="I10" s="146">
        <f>SUM(I7:I9,I5)</f>
        <v>0</v>
      </c>
      <c r="J10" s="153">
        <f>SUM(J7:J9,J5)</f>
        <v>1221117074</v>
      </c>
      <c r="K10" s="651">
        <f>SUM(K5:K9)-K6</f>
        <v>7520006</v>
      </c>
      <c r="L10" s="146">
        <v>525000</v>
      </c>
      <c r="M10" s="146">
        <v>0</v>
      </c>
      <c r="N10" s="146">
        <v>0</v>
      </c>
      <c r="O10" s="146">
        <f>SUM(O7:O9,O5)</f>
        <v>0</v>
      </c>
      <c r="P10" s="146">
        <f>SUM(P7:P9,P5)</f>
        <v>0</v>
      </c>
      <c r="Q10" s="153">
        <f>SUM(Q7:Q9,Q5)</f>
        <v>525000</v>
      </c>
      <c r="R10" s="651">
        <f>SUM(R5:R9)-R6</f>
        <v>1478757</v>
      </c>
      <c r="S10" s="146">
        <v>1211000</v>
      </c>
      <c r="T10" s="146">
        <v>0</v>
      </c>
      <c r="U10" s="146">
        <v>0</v>
      </c>
      <c r="V10" s="146">
        <f>SUM(V7:V9,V5)</f>
        <v>0</v>
      </c>
      <c r="W10" s="146">
        <f>SUM(W7:W9,W5)</f>
        <v>0</v>
      </c>
      <c r="X10" s="153">
        <f>SUM(X7:X9,X5)</f>
        <v>1211000</v>
      </c>
      <c r="Y10" s="651">
        <f>SUM(Y5:Y9)-Y6</f>
        <v>6111698</v>
      </c>
      <c r="Z10" s="146">
        <v>3000000</v>
      </c>
      <c r="AA10" s="146">
        <v>0</v>
      </c>
      <c r="AB10" s="146">
        <v>0</v>
      </c>
      <c r="AC10" s="146">
        <f>SUM(AC7:AC9,AC5)</f>
        <v>0</v>
      </c>
      <c r="AD10" s="146">
        <f>SUM(AD7:AD9,AD5)</f>
        <v>0</v>
      </c>
      <c r="AE10" s="153">
        <f>SUM(AE7:AE9,AE5)</f>
        <v>3000000</v>
      </c>
      <c r="AF10" s="651">
        <f>SUM(AF5:AF9)-AF6</f>
        <v>73353260</v>
      </c>
      <c r="AG10" s="146">
        <v>75800000</v>
      </c>
      <c r="AH10" s="146">
        <v>0</v>
      </c>
      <c r="AI10" s="146">
        <v>0</v>
      </c>
      <c r="AJ10" s="146">
        <f>SUM(AJ7:AJ9,AJ5)</f>
        <v>0</v>
      </c>
      <c r="AK10" s="146">
        <f>SUM(AK7:AK9,AK5)</f>
        <v>0</v>
      </c>
      <c r="AL10" s="153">
        <f>SUM(AL7:AL9,AL5)</f>
        <v>75800000</v>
      </c>
      <c r="AM10" s="651">
        <f>SUM(AM5:AM9)-AM6</f>
        <v>193997302</v>
      </c>
      <c r="AN10" s="146">
        <v>195401640</v>
      </c>
      <c r="AO10" s="146">
        <v>0</v>
      </c>
      <c r="AP10" s="146">
        <v>0</v>
      </c>
      <c r="AQ10" s="146">
        <f>SUM(AQ7:AQ9,AQ5)</f>
        <v>0</v>
      </c>
      <c r="AR10" s="146">
        <f>SUM(AR7:AR9,AR5)</f>
        <v>0</v>
      </c>
      <c r="AS10" s="153">
        <f>SUM(AS7:AS9,AS5)</f>
        <v>195401640</v>
      </c>
      <c r="AT10" s="226">
        <f t="shared" si="0"/>
        <v>1448719887</v>
      </c>
      <c r="AU10" s="212">
        <f>SUM(AU7:AU9,AU5)</f>
        <v>1261362195</v>
      </c>
      <c r="AV10" s="215">
        <f>SUM(AV7:AV9,AV5)</f>
        <v>1497054714</v>
      </c>
    </row>
    <row r="11" spans="1:48" ht="17.100000000000001" customHeight="1">
      <c r="A11" s="160" t="s">
        <v>42</v>
      </c>
      <c r="B11" s="155" t="s">
        <v>53</v>
      </c>
      <c r="C11" s="231"/>
      <c r="D11" s="601"/>
      <c r="E11" s="682"/>
      <c r="F11" s="682"/>
      <c r="G11" s="682"/>
      <c r="H11" s="682"/>
      <c r="I11" s="682"/>
      <c r="J11" s="683"/>
      <c r="K11" s="144"/>
      <c r="L11" s="143"/>
      <c r="M11" s="143"/>
      <c r="N11" s="143"/>
      <c r="O11" s="143"/>
      <c r="P11" s="143"/>
      <c r="Q11" s="152"/>
      <c r="R11" s="144"/>
      <c r="S11" s="143"/>
      <c r="T11" s="143"/>
      <c r="U11" s="143"/>
      <c r="V11" s="143"/>
      <c r="W11" s="143"/>
      <c r="X11" s="152"/>
      <c r="Y11" s="144"/>
      <c r="Z11" s="143"/>
      <c r="AA11" s="143"/>
      <c r="AB11" s="143"/>
      <c r="AC11" s="143"/>
      <c r="AD11" s="143"/>
      <c r="AE11" s="152"/>
      <c r="AF11" s="144"/>
      <c r="AG11" s="143"/>
      <c r="AH11" s="143"/>
      <c r="AI11" s="143"/>
      <c r="AJ11" s="143"/>
      <c r="AK11" s="143"/>
      <c r="AL11" s="152"/>
      <c r="AM11" s="144"/>
      <c r="AN11" s="143"/>
      <c r="AO11" s="143"/>
      <c r="AP11" s="143"/>
      <c r="AQ11" s="143"/>
      <c r="AR11" s="143"/>
      <c r="AS11" s="152"/>
      <c r="AT11" s="710">
        <f t="shared" si="0"/>
        <v>0</v>
      </c>
      <c r="AU11" s="711"/>
      <c r="AV11" s="712"/>
    </row>
    <row r="12" spans="1:48" ht="27.6">
      <c r="A12" s="160">
        <v>5</v>
      </c>
      <c r="B12" s="155" t="s">
        <v>62</v>
      </c>
      <c r="C12" s="231" t="s">
        <v>119</v>
      </c>
      <c r="D12" s="649">
        <v>66453203</v>
      </c>
      <c r="E12" s="143">
        <v>0</v>
      </c>
      <c r="F12" s="143">
        <v>0</v>
      </c>
      <c r="G12" s="143">
        <v>39899240</v>
      </c>
      <c r="H12" s="143">
        <f>'3 melléklet'!$D12+'3 melléklet'!$E12+'3 melléklet'!$F12-$E12-$F12-$G12</f>
        <v>135155847</v>
      </c>
      <c r="I12" s="143">
        <f>'3 melléklet'!$D12+'3 melléklet'!$E12+'3 melléklet'!$F12-$E12-$F12-$G12-$H12</f>
        <v>0</v>
      </c>
      <c r="J12" s="152">
        <f>SUM(E12:I12)</f>
        <v>175055087</v>
      </c>
      <c r="K12" s="652"/>
      <c r="L12" s="143"/>
      <c r="M12" s="143">
        <v>0</v>
      </c>
      <c r="N12" s="143">
        <v>0</v>
      </c>
      <c r="O12" s="143">
        <f>'3 melléklet'!$G12+'3 melléklet'!$H12+'3 melléklet'!$I12-$L12-$M12-$N12</f>
        <v>0</v>
      </c>
      <c r="P12" s="143">
        <f>'3 melléklet'!$G12+'3 melléklet'!$H12+'3 melléklet'!$I12-$L12-$M12-$N12-$O12</f>
        <v>0</v>
      </c>
      <c r="Q12" s="152">
        <f>SUM(L12:P12)</f>
        <v>0</v>
      </c>
      <c r="R12" s="652"/>
      <c r="S12" s="143"/>
      <c r="T12" s="143">
        <v>0</v>
      </c>
      <c r="U12" s="143">
        <v>0</v>
      </c>
      <c r="V12" s="143">
        <f>'3 melléklet'!$J12+'3 melléklet'!$K12+'3 melléklet'!$L12-$S12-$T12-$U12</f>
        <v>0</v>
      </c>
      <c r="W12" s="143">
        <f>'3 melléklet'!$J12+'3 melléklet'!$K12+'3 melléklet'!$L12-$S12-$T12-$U12-$V12</f>
        <v>0</v>
      </c>
      <c r="X12" s="152">
        <f>SUM(S12:W12)</f>
        <v>0</v>
      </c>
      <c r="Y12" s="652"/>
      <c r="Z12" s="143"/>
      <c r="AA12" s="143">
        <v>0</v>
      </c>
      <c r="AB12" s="143">
        <v>0</v>
      </c>
      <c r="AC12" s="143">
        <f>'3 melléklet'!$M12+'3 melléklet'!$N12+'3 melléklet'!$O12-$Z12-$AA12-$AB12</f>
        <v>0</v>
      </c>
      <c r="AD12" s="143">
        <f>'3 melléklet'!$M12+'3 melléklet'!$N12+'3 melléklet'!$O12-$Z12-$AA12-$AB12-$AC12</f>
        <v>0</v>
      </c>
      <c r="AE12" s="152">
        <f>SUM(Z12:AD12)</f>
        <v>0</v>
      </c>
      <c r="AF12" s="652"/>
      <c r="AG12" s="143"/>
      <c r="AH12" s="143">
        <v>0</v>
      </c>
      <c r="AI12" s="143">
        <v>0</v>
      </c>
      <c r="AJ12" s="143">
        <f>'3 melléklet'!$P12+'3 melléklet'!$Q12+'3 melléklet'!$R12-$AG12-$AH12-$AI12</f>
        <v>0</v>
      </c>
      <c r="AK12" s="143">
        <f>'3 melléklet'!$P12+'3 melléklet'!$Q12+'3 melléklet'!$R12-$AG12-$AH12-$AI12-$AJ12</f>
        <v>0</v>
      </c>
      <c r="AL12" s="152">
        <f>SUM(AG12:AK12)</f>
        <v>0</v>
      </c>
      <c r="AM12" s="652"/>
      <c r="AN12" s="143"/>
      <c r="AO12" s="143">
        <v>0</v>
      </c>
      <c r="AP12" s="143">
        <v>0</v>
      </c>
      <c r="AQ12" s="143">
        <f>'3 melléklet'!$S12+'3 melléklet'!$T12+'3 melléklet'!$U12-$AN12-$AO12-$AP12</f>
        <v>0</v>
      </c>
      <c r="AR12" s="143">
        <f>'3 melléklet'!$S12+'3 melléklet'!$T12+'3 melléklet'!$U12-$AN12-$AO12-$AP12-$AQ12</f>
        <v>0</v>
      </c>
      <c r="AS12" s="152">
        <f>SUM(AN12:AR12)</f>
        <v>0</v>
      </c>
      <c r="AT12" s="224">
        <f t="shared" si="0"/>
        <v>66453203</v>
      </c>
      <c r="AU12" s="211">
        <f>E12+L12+S12+Z12+AG12+AN12</f>
        <v>0</v>
      </c>
      <c r="AV12" s="214">
        <f>'3 melléklet'!V12+'3 melléklet'!W12+'3 melléklet'!X12</f>
        <v>175055087</v>
      </c>
    </row>
    <row r="13" spans="1:48" ht="17.100000000000001" customHeight="1">
      <c r="A13" s="160">
        <v>6</v>
      </c>
      <c r="B13" s="155" t="s">
        <v>55</v>
      </c>
      <c r="C13" s="231" t="s">
        <v>121</v>
      </c>
      <c r="D13" s="649">
        <v>714336</v>
      </c>
      <c r="E13" s="143">
        <v>25000000</v>
      </c>
      <c r="F13" s="143">
        <v>500000</v>
      </c>
      <c r="G13" s="143">
        <v>0</v>
      </c>
      <c r="H13" s="143">
        <f>'3 melléklet'!$D13+'3 melléklet'!$E13+'3 melléklet'!$F13-$E13-$F13-$G13</f>
        <v>0</v>
      </c>
      <c r="I13" s="143">
        <f>'3 melléklet'!$D13+'3 melléklet'!$E13+'3 melléklet'!$F13-$E13-$F13-$G13-$H13</f>
        <v>0</v>
      </c>
      <c r="J13" s="152">
        <f>SUM(E13:I13)</f>
        <v>25500000</v>
      </c>
      <c r="K13" s="652"/>
      <c r="L13" s="143"/>
      <c r="M13" s="143">
        <v>0</v>
      </c>
      <c r="N13" s="143">
        <v>0</v>
      </c>
      <c r="O13" s="143">
        <f>'3 melléklet'!$G13+'3 melléklet'!$H13+'3 melléklet'!$I13-$L13-$M13-$N13</f>
        <v>0</v>
      </c>
      <c r="P13" s="143">
        <f>'3 melléklet'!$G13+'3 melléklet'!$H13+'3 melléklet'!$I13-$L13-$M13-$N13-$O13</f>
        <v>0</v>
      </c>
      <c r="Q13" s="152">
        <f>SUM(L13:P13)</f>
        <v>0</v>
      </c>
      <c r="R13" s="652"/>
      <c r="S13" s="143"/>
      <c r="T13" s="143">
        <v>0</v>
      </c>
      <c r="U13" s="143">
        <v>0</v>
      </c>
      <c r="V13" s="143">
        <f>'3 melléklet'!$J13+'3 melléklet'!$K13+'3 melléklet'!$L13-$S13-$T13-$U13</f>
        <v>0</v>
      </c>
      <c r="W13" s="143">
        <f>'3 melléklet'!$J13+'3 melléklet'!$K13+'3 melléklet'!$L13-$S13-$T13-$U13-$V13</f>
        <v>0</v>
      </c>
      <c r="X13" s="152">
        <f>SUM(S13:W13)</f>
        <v>0</v>
      </c>
      <c r="Y13" s="652"/>
      <c r="Z13" s="143"/>
      <c r="AA13" s="143">
        <v>0</v>
      </c>
      <c r="AB13" s="143">
        <v>0</v>
      </c>
      <c r="AC13" s="143">
        <f>'3 melléklet'!$M13+'3 melléklet'!$N13+'3 melléklet'!$O13-$Z13-$AA13-$AB13</f>
        <v>0</v>
      </c>
      <c r="AD13" s="143">
        <f>'3 melléklet'!$M13+'3 melléklet'!$N13+'3 melléklet'!$O13-$Z13-$AA13-$AB13-$AC13</f>
        <v>0</v>
      </c>
      <c r="AE13" s="152">
        <f>SUM(Z13:AD13)</f>
        <v>0</v>
      </c>
      <c r="AF13" s="652"/>
      <c r="AG13" s="143"/>
      <c r="AH13" s="143">
        <v>0</v>
      </c>
      <c r="AI13" s="143">
        <v>0</v>
      </c>
      <c r="AJ13" s="143">
        <f>'3 melléklet'!$P13+'3 melléklet'!$Q13+'3 melléklet'!$R13-$AG13-$AH13-$AI13</f>
        <v>0</v>
      </c>
      <c r="AK13" s="143">
        <f>'3 melléklet'!$P13+'3 melléklet'!$Q13+'3 melléklet'!$R13-$AG13-$AH13-$AI13-$AJ13</f>
        <v>0</v>
      </c>
      <c r="AL13" s="152">
        <f>SUM(AG13:AK13)</f>
        <v>0</v>
      </c>
      <c r="AM13" s="652"/>
      <c r="AN13" s="143"/>
      <c r="AO13" s="143">
        <v>0</v>
      </c>
      <c r="AP13" s="143">
        <v>0</v>
      </c>
      <c r="AQ13" s="143">
        <f>'3 melléklet'!$S13+'3 melléklet'!$T13+'3 melléklet'!$U13-$AN13-$AO13-$AP13</f>
        <v>0</v>
      </c>
      <c r="AR13" s="143">
        <f>'3 melléklet'!$S13+'3 melléklet'!$T13+'3 melléklet'!$U13-$AN13-$AO13-$AP13-$AQ13</f>
        <v>0</v>
      </c>
      <c r="AS13" s="152">
        <f>SUM(AN13:AR13)</f>
        <v>0</v>
      </c>
      <c r="AT13" s="224">
        <f t="shared" si="0"/>
        <v>714336</v>
      </c>
      <c r="AU13" s="211">
        <f>E13+L13+S13+Z13+AG13+AN13</f>
        <v>25000000</v>
      </c>
      <c r="AV13" s="214">
        <f>'3 melléklet'!V13+'3 melléklet'!W13+'3 melléklet'!X13</f>
        <v>25500000</v>
      </c>
    </row>
    <row r="14" spans="1:48" s="34" customFormat="1" ht="27.6">
      <c r="A14" s="160">
        <v>7</v>
      </c>
      <c r="B14" s="155" t="s">
        <v>64</v>
      </c>
      <c r="C14" s="231" t="s">
        <v>122</v>
      </c>
      <c r="D14" s="649"/>
      <c r="E14" s="143">
        <v>0</v>
      </c>
      <c r="F14" s="143">
        <v>0</v>
      </c>
      <c r="G14" s="143">
        <v>0</v>
      </c>
      <c r="H14" s="143">
        <f>'3 melléklet'!$D14+'3 melléklet'!$E14+'3 melléklet'!$F14-$E14-$F14-$G14</f>
        <v>0</v>
      </c>
      <c r="I14" s="143">
        <f>'3 melléklet'!$D14+'3 melléklet'!$E14+'3 melléklet'!$F14-$E14-$F14-$G14-$H14</f>
        <v>0</v>
      </c>
      <c r="J14" s="152">
        <f>SUM(E14:I14)</f>
        <v>0</v>
      </c>
      <c r="K14" s="652"/>
      <c r="L14" s="143"/>
      <c r="M14" s="143">
        <v>0</v>
      </c>
      <c r="N14" s="143">
        <v>0</v>
      </c>
      <c r="O14" s="143">
        <f>'3 melléklet'!$G14+'3 melléklet'!$H14+'3 melléklet'!$I14-$L14-$M14-$N14</f>
        <v>0</v>
      </c>
      <c r="P14" s="143">
        <f>'3 melléklet'!$G14+'3 melléklet'!$H14+'3 melléklet'!$I14-$L14-$M14-$N14-$O14</f>
        <v>0</v>
      </c>
      <c r="Q14" s="152">
        <f>SUM(L14:P14)</f>
        <v>0</v>
      </c>
      <c r="R14" s="652"/>
      <c r="S14" s="143"/>
      <c r="T14" s="143">
        <v>0</v>
      </c>
      <c r="U14" s="143">
        <v>0</v>
      </c>
      <c r="V14" s="143">
        <f>'3 melléklet'!$J14+'3 melléklet'!$K14+'3 melléklet'!$L14-$S14-$T14-$U14</f>
        <v>0</v>
      </c>
      <c r="W14" s="143">
        <f>'3 melléklet'!$J14+'3 melléklet'!$K14+'3 melléklet'!$L14-$S14-$T14-$U14-$V14</f>
        <v>0</v>
      </c>
      <c r="X14" s="152">
        <f>SUM(S14:W14)</f>
        <v>0</v>
      </c>
      <c r="Y14" s="652"/>
      <c r="Z14" s="143"/>
      <c r="AA14" s="143">
        <v>0</v>
      </c>
      <c r="AB14" s="143">
        <v>0</v>
      </c>
      <c r="AC14" s="143">
        <f>'3 melléklet'!$M14+'3 melléklet'!$N14+'3 melléklet'!$O14-$Z14-$AA14-$AB14</f>
        <v>0</v>
      </c>
      <c r="AD14" s="143">
        <f>'3 melléklet'!$M14+'3 melléklet'!$N14+'3 melléklet'!$O14-$Z14-$AA14-$AB14-$AC14</f>
        <v>0</v>
      </c>
      <c r="AE14" s="152">
        <f>SUM(Z14:AD14)</f>
        <v>0</v>
      </c>
      <c r="AF14" s="652"/>
      <c r="AG14" s="143"/>
      <c r="AH14" s="143">
        <v>0</v>
      </c>
      <c r="AI14" s="143">
        <v>0</v>
      </c>
      <c r="AJ14" s="143">
        <f>'3 melléklet'!$P14+'3 melléklet'!$Q14+'3 melléklet'!$R14-$AG14-$AH14-$AI14</f>
        <v>0</v>
      </c>
      <c r="AK14" s="143">
        <f>'3 melléklet'!$P14+'3 melléklet'!$Q14+'3 melléklet'!$R14-$AG14-$AH14-$AI14-$AJ14</f>
        <v>0</v>
      </c>
      <c r="AL14" s="152">
        <f>SUM(AG14:AK14)</f>
        <v>0</v>
      </c>
      <c r="AM14" s="652"/>
      <c r="AN14" s="143"/>
      <c r="AO14" s="143">
        <v>0</v>
      </c>
      <c r="AP14" s="143">
        <v>0</v>
      </c>
      <c r="AQ14" s="143">
        <f>'3 melléklet'!$S14+'3 melléklet'!$T14+'3 melléklet'!$U14-$AN14-$AO14-$AP14</f>
        <v>0</v>
      </c>
      <c r="AR14" s="143">
        <f>'3 melléklet'!$S14+'3 melléklet'!$T14+'3 melléklet'!$U14-$AN14-$AO14-$AP14-$AQ14</f>
        <v>0</v>
      </c>
      <c r="AS14" s="152">
        <f>SUM(AN14:AR14)</f>
        <v>0</v>
      </c>
      <c r="AT14" s="224">
        <f t="shared" si="0"/>
        <v>0</v>
      </c>
      <c r="AU14" s="211">
        <f>E14+L14+S14+Z14+AG14+AN14</f>
        <v>0</v>
      </c>
      <c r="AV14" s="214">
        <f>'3 melléklet'!V14+'3 melléklet'!W14+'3 melléklet'!X14</f>
        <v>0</v>
      </c>
    </row>
    <row r="15" spans="1:48" s="34" customFormat="1" ht="17.100000000000001" customHeight="1">
      <c r="A15" s="163"/>
      <c r="B15" s="156" t="s">
        <v>60</v>
      </c>
      <c r="C15" s="235"/>
      <c r="D15" s="651">
        <f>SUM(D12:D14)</f>
        <v>67167539</v>
      </c>
      <c r="E15" s="146">
        <v>25000000</v>
      </c>
      <c r="F15" s="146">
        <v>500000</v>
      </c>
      <c r="G15" s="146">
        <v>39899240</v>
      </c>
      <c r="H15" s="146">
        <f>SUM(H12:H14)</f>
        <v>135155847</v>
      </c>
      <c r="I15" s="146">
        <f>SUM(I12:I14)</f>
        <v>0</v>
      </c>
      <c r="J15" s="153">
        <f>SUM(J12:J14)</f>
        <v>200555087</v>
      </c>
      <c r="K15" s="651">
        <f>SUM(K12:K14)</f>
        <v>0</v>
      </c>
      <c r="L15" s="146">
        <f>SUM(L12:L14)</f>
        <v>0</v>
      </c>
      <c r="M15" s="146">
        <v>0</v>
      </c>
      <c r="N15" s="146">
        <v>0</v>
      </c>
      <c r="O15" s="146">
        <f>SUM(O12:O14)</f>
        <v>0</v>
      </c>
      <c r="P15" s="146">
        <f>SUM(P12:P14)</f>
        <v>0</v>
      </c>
      <c r="Q15" s="153">
        <f>SUM(Q12:Q14)</f>
        <v>0</v>
      </c>
      <c r="R15" s="651">
        <f>SUM(R12:R14)</f>
        <v>0</v>
      </c>
      <c r="S15" s="146">
        <f>SUM(S12:S14)</f>
        <v>0</v>
      </c>
      <c r="T15" s="146">
        <v>0</v>
      </c>
      <c r="U15" s="146">
        <v>0</v>
      </c>
      <c r="V15" s="146">
        <f>SUM(V12:V14)</f>
        <v>0</v>
      </c>
      <c r="W15" s="146">
        <f>SUM(W12:W14)</f>
        <v>0</v>
      </c>
      <c r="X15" s="153">
        <f>SUM(X12:X14)</f>
        <v>0</v>
      </c>
      <c r="Y15" s="651">
        <f>SUM(Y12:Y14)</f>
        <v>0</v>
      </c>
      <c r="Z15" s="146">
        <f>SUM(Z12:Z14)</f>
        <v>0</v>
      </c>
      <c r="AA15" s="146">
        <v>0</v>
      </c>
      <c r="AB15" s="146">
        <v>0</v>
      </c>
      <c r="AC15" s="146">
        <f>SUM(AC12:AC14)</f>
        <v>0</v>
      </c>
      <c r="AD15" s="146">
        <f>SUM(AD12:AD14)</f>
        <v>0</v>
      </c>
      <c r="AE15" s="153">
        <f>SUM(AE12:AE14)</f>
        <v>0</v>
      </c>
      <c r="AF15" s="651">
        <f>SUM(AF12:AF14)</f>
        <v>0</v>
      </c>
      <c r="AG15" s="146">
        <f>SUM(AG12:AG14)</f>
        <v>0</v>
      </c>
      <c r="AH15" s="146">
        <v>0</v>
      </c>
      <c r="AI15" s="146">
        <v>0</v>
      </c>
      <c r="AJ15" s="146">
        <f>SUM(AJ12:AJ14)</f>
        <v>0</v>
      </c>
      <c r="AK15" s="146">
        <f>SUM(AK12:AK14)</f>
        <v>0</v>
      </c>
      <c r="AL15" s="153">
        <f>SUM(AL12:AL14)</f>
        <v>0</v>
      </c>
      <c r="AM15" s="651">
        <f>SUM(AM12:AM14)</f>
        <v>0</v>
      </c>
      <c r="AN15" s="146">
        <f>SUM(AN12:AN14)</f>
        <v>0</v>
      </c>
      <c r="AO15" s="146">
        <v>0</v>
      </c>
      <c r="AP15" s="146">
        <v>0</v>
      </c>
      <c r="AQ15" s="146">
        <f>SUM(AQ12:AQ14)</f>
        <v>0</v>
      </c>
      <c r="AR15" s="146">
        <f>SUM(AR12:AR14)</f>
        <v>0</v>
      </c>
      <c r="AS15" s="153">
        <f>SUM(AS12:AS14)</f>
        <v>0</v>
      </c>
      <c r="AT15" s="226">
        <f t="shared" si="0"/>
        <v>67167539</v>
      </c>
      <c r="AU15" s="212">
        <f>SUM(AU12:AU14)</f>
        <v>25000000</v>
      </c>
      <c r="AV15" s="215">
        <f>SUM(AV12:AV14)</f>
        <v>200555087</v>
      </c>
    </row>
    <row r="16" spans="1:48" ht="17.100000000000001" customHeight="1">
      <c r="A16" s="160" t="s">
        <v>44</v>
      </c>
      <c r="B16" s="155" t="s">
        <v>76</v>
      </c>
      <c r="C16" s="231"/>
      <c r="D16" s="601"/>
      <c r="E16" s="682"/>
      <c r="F16" s="682"/>
      <c r="G16" s="682"/>
      <c r="H16" s="682"/>
      <c r="I16" s="682"/>
      <c r="J16" s="683"/>
      <c r="K16" s="601"/>
      <c r="L16" s="682"/>
      <c r="M16" s="682"/>
      <c r="N16" s="682"/>
      <c r="O16" s="682"/>
      <c r="P16" s="682"/>
      <c r="Q16" s="683"/>
      <c r="R16" s="601"/>
      <c r="S16" s="682"/>
      <c r="T16" s="682"/>
      <c r="U16" s="682"/>
      <c r="V16" s="682"/>
      <c r="W16" s="682"/>
      <c r="X16" s="683"/>
      <c r="Y16" s="601"/>
      <c r="Z16" s="682"/>
      <c r="AA16" s="682"/>
      <c r="AB16" s="682"/>
      <c r="AC16" s="682"/>
      <c r="AD16" s="682"/>
      <c r="AE16" s="683"/>
      <c r="AF16" s="601"/>
      <c r="AG16" s="682"/>
      <c r="AH16" s="682"/>
      <c r="AI16" s="682"/>
      <c r="AJ16" s="682"/>
      <c r="AK16" s="682"/>
      <c r="AL16" s="683"/>
      <c r="AM16" s="601"/>
      <c r="AN16" s="682"/>
      <c r="AO16" s="682"/>
      <c r="AP16" s="682"/>
      <c r="AQ16" s="682"/>
      <c r="AR16" s="682"/>
      <c r="AS16" s="683"/>
      <c r="AT16" s="710">
        <f t="shared" si="0"/>
        <v>0</v>
      </c>
      <c r="AU16" s="711"/>
      <c r="AV16" s="712"/>
    </row>
    <row r="17" spans="1:48" ht="17.100000000000001" customHeight="1">
      <c r="A17" s="160"/>
      <c r="B17" s="155" t="s">
        <v>71</v>
      </c>
      <c r="C17" s="231"/>
      <c r="D17" s="601"/>
      <c r="E17" s="682"/>
      <c r="F17" s="682"/>
      <c r="G17" s="682"/>
      <c r="H17" s="682"/>
      <c r="I17" s="682"/>
      <c r="J17" s="683"/>
      <c r="K17" s="601"/>
      <c r="L17" s="682"/>
      <c r="M17" s="682"/>
      <c r="N17" s="682"/>
      <c r="O17" s="682"/>
      <c r="P17" s="682"/>
      <c r="Q17" s="683"/>
      <c r="R17" s="601"/>
      <c r="S17" s="682"/>
      <c r="T17" s="682"/>
      <c r="U17" s="682"/>
      <c r="V17" s="682"/>
      <c r="W17" s="682"/>
      <c r="X17" s="683"/>
      <c r="Y17" s="601"/>
      <c r="Z17" s="682"/>
      <c r="AA17" s="682"/>
      <c r="AB17" s="682"/>
      <c r="AC17" s="682"/>
      <c r="AD17" s="682"/>
      <c r="AE17" s="683"/>
      <c r="AF17" s="601"/>
      <c r="AG17" s="682"/>
      <c r="AH17" s="682"/>
      <c r="AI17" s="682"/>
      <c r="AJ17" s="682"/>
      <c r="AK17" s="682"/>
      <c r="AL17" s="683"/>
      <c r="AM17" s="601"/>
      <c r="AN17" s="682"/>
      <c r="AO17" s="682"/>
      <c r="AP17" s="682"/>
      <c r="AQ17" s="682"/>
      <c r="AR17" s="682"/>
      <c r="AS17" s="683"/>
      <c r="AT17" s="710"/>
      <c r="AU17" s="711"/>
      <c r="AV17" s="712"/>
    </row>
    <row r="18" spans="1:48" ht="17.100000000000001" customHeight="1">
      <c r="A18" s="160">
        <v>8</v>
      </c>
      <c r="B18" s="155" t="s">
        <v>69</v>
      </c>
      <c r="C18" s="231" t="s">
        <v>143</v>
      </c>
      <c r="D18" s="649">
        <v>73953975</v>
      </c>
      <c r="E18" s="143">
        <v>62013353</v>
      </c>
      <c r="F18" s="143">
        <v>-12552295</v>
      </c>
      <c r="G18" s="143">
        <v>0</v>
      </c>
      <c r="H18" s="143">
        <f>'3 melléklet'!$D18+'3 melléklet'!$E18+'3 melléklet'!$F18-$E18-$F18-$G18</f>
        <v>0</v>
      </c>
      <c r="I18" s="143">
        <f>'3 melléklet'!$D18+'3 melléklet'!$E18+'3 melléklet'!$F18-$E18-$F18-$G18-$H18</f>
        <v>0</v>
      </c>
      <c r="J18" s="152">
        <f t="shared" ref="J18:J26" si="1">SUM(E18:I18)</f>
        <v>49461058</v>
      </c>
      <c r="K18" s="652">
        <v>1411203</v>
      </c>
      <c r="L18" s="143">
        <v>382197</v>
      </c>
      <c r="M18" s="143">
        <v>75000</v>
      </c>
      <c r="N18" s="143">
        <v>0</v>
      </c>
      <c r="O18" s="143">
        <f>'3 melléklet'!$G18+'3 melléklet'!$H18+'3 melléklet'!$I18-$L18-$M18-$N18</f>
        <v>0</v>
      </c>
      <c r="P18" s="143">
        <f>'3 melléklet'!$G18+'3 melléklet'!$H18+'3 melléklet'!$I18-$L18-$M18-$N18-$O18</f>
        <v>0</v>
      </c>
      <c r="Q18" s="152">
        <f t="shared" ref="Q18:Q26" si="2">SUM(L18:P18)</f>
        <v>457197</v>
      </c>
      <c r="R18" s="652">
        <v>304106</v>
      </c>
      <c r="S18" s="143">
        <v>279044</v>
      </c>
      <c r="T18" s="143">
        <v>294244</v>
      </c>
      <c r="U18" s="143">
        <v>0</v>
      </c>
      <c r="V18" s="143">
        <f>'3 melléklet'!$J18+'3 melléklet'!$K18+'3 melléklet'!$L18-$S18-$T18-$U18</f>
        <v>0</v>
      </c>
      <c r="W18" s="143">
        <f>'3 melléklet'!$J18+'3 melléklet'!$K18+'3 melléklet'!$L18-$S18-$T18-$U18-$V18</f>
        <v>0</v>
      </c>
      <c r="X18" s="152">
        <f t="shared" ref="X18:X26" si="3">SUM(S18:W18)</f>
        <v>573288</v>
      </c>
      <c r="Y18" s="652">
        <v>1551557</v>
      </c>
      <c r="Z18" s="143">
        <v>178371</v>
      </c>
      <c r="AA18" s="143">
        <v>4877</v>
      </c>
      <c r="AB18" s="143">
        <v>0</v>
      </c>
      <c r="AC18" s="143">
        <f>'3 melléklet'!$M18+'3 melléklet'!$N18+'3 melléklet'!$O18-$Z18-$AA18-$AB18</f>
        <v>0</v>
      </c>
      <c r="AD18" s="143">
        <f>'3 melléklet'!$M18+'3 melléklet'!$N18+'3 melléklet'!$O18-$Z18-$AA18-$AB18-$AC18</f>
        <v>0</v>
      </c>
      <c r="AE18" s="152">
        <f>SUM(Z18:AD18)</f>
        <v>183248</v>
      </c>
      <c r="AF18" s="652">
        <v>902871</v>
      </c>
      <c r="AG18" s="143">
        <v>845508</v>
      </c>
      <c r="AH18" s="143">
        <v>218255</v>
      </c>
      <c r="AI18" s="143">
        <v>0</v>
      </c>
      <c r="AJ18" s="143">
        <f>'3 melléklet'!$P18+'3 melléklet'!$Q18+'3 melléklet'!$R18-$AG18-$AH18-$AI18</f>
        <v>0</v>
      </c>
      <c r="AK18" s="143">
        <f>'3 melléklet'!$P18+'3 melléklet'!$Q18+'3 melléklet'!$R18-$AG18-$AH18-$AI18-$AJ18</f>
        <v>0</v>
      </c>
      <c r="AL18" s="152">
        <f>SUM(AG18:AK18)</f>
        <v>1063763</v>
      </c>
      <c r="AM18" s="652">
        <v>6569896</v>
      </c>
      <c r="AN18" s="143">
        <v>1360520</v>
      </c>
      <c r="AO18" s="143">
        <v>-29775</v>
      </c>
      <c r="AP18" s="143">
        <v>0</v>
      </c>
      <c r="AQ18" s="143">
        <f>'3 melléklet'!$S18+'3 melléklet'!$T18+'3 melléklet'!$U18-$AN18-$AO18-$AP18</f>
        <v>0</v>
      </c>
      <c r="AR18" s="143">
        <f>'3 melléklet'!$S18+'3 melléklet'!$T18+'3 melléklet'!$U18-$AN18-$AO18-$AP18-$AQ18</f>
        <v>0</v>
      </c>
      <c r="AS18" s="152">
        <f>SUM(AN18:AR18)</f>
        <v>1330745</v>
      </c>
      <c r="AT18" s="224">
        <f>D18+K18+R18+Y18+AF18+AM18</f>
        <v>84693608</v>
      </c>
      <c r="AU18" s="211">
        <f>E18+L18+S18+Z18+AG18+AN18</f>
        <v>65058993</v>
      </c>
      <c r="AV18" s="214">
        <f>'3 melléklet'!V18+'3 melléklet'!W18+'3 melléklet'!X18</f>
        <v>53069299</v>
      </c>
    </row>
    <row r="19" spans="1:48" ht="17.100000000000001" customHeight="1">
      <c r="A19" s="160">
        <v>9</v>
      </c>
      <c r="B19" s="155" t="s">
        <v>70</v>
      </c>
      <c r="C19" s="231" t="s">
        <v>144</v>
      </c>
      <c r="D19" s="649"/>
      <c r="E19" s="143">
        <v>0</v>
      </c>
      <c r="F19" s="143">
        <v>0</v>
      </c>
      <c r="G19" s="143">
        <v>0</v>
      </c>
      <c r="H19" s="143">
        <f>'3 melléklet'!$D19+'3 melléklet'!$E19+'3 melléklet'!$F19-$E19-$F19-$G19</f>
        <v>0</v>
      </c>
      <c r="I19" s="143">
        <f>'3 melléklet'!$D19+'3 melléklet'!$E19+'3 melléklet'!$F19-$E19-$F19-$G19-$H19</f>
        <v>0</v>
      </c>
      <c r="J19" s="152">
        <f t="shared" si="1"/>
        <v>0</v>
      </c>
      <c r="K19" s="652"/>
      <c r="L19" s="143"/>
      <c r="M19" s="143">
        <v>0</v>
      </c>
      <c r="N19" s="143">
        <v>0</v>
      </c>
      <c r="O19" s="143">
        <f>'3 melléklet'!$G19+'3 melléklet'!$H19+'3 melléklet'!$I19-$L19-$M19-$N19</f>
        <v>0</v>
      </c>
      <c r="P19" s="143">
        <f>'3 melléklet'!$G19+'3 melléklet'!$H19+'3 melléklet'!$I19-$L19-$M19-$N19-$O19</f>
        <v>0</v>
      </c>
      <c r="Q19" s="152">
        <f t="shared" si="2"/>
        <v>0</v>
      </c>
      <c r="R19" s="652"/>
      <c r="S19" s="143"/>
      <c r="T19" s="143">
        <v>0</v>
      </c>
      <c r="U19" s="143">
        <v>0</v>
      </c>
      <c r="V19" s="143">
        <f>'3 melléklet'!$J19+'3 melléklet'!$K19+'3 melléklet'!$L19-$S19-$T19-$U19</f>
        <v>0</v>
      </c>
      <c r="W19" s="143">
        <f>'3 melléklet'!$J19+'3 melléklet'!$K19+'3 melléklet'!$L19-$S19-$T19-$U19-$V19</f>
        <v>0</v>
      </c>
      <c r="X19" s="152">
        <f t="shared" si="3"/>
        <v>0</v>
      </c>
      <c r="Y19" s="652"/>
      <c r="Z19" s="143"/>
      <c r="AA19" s="143">
        <v>0</v>
      </c>
      <c r="AB19" s="143">
        <v>0</v>
      </c>
      <c r="AC19" s="143">
        <f>'3 melléklet'!$M19+'3 melléklet'!$N19+'3 melléklet'!$O19-$Z19-$AA19-$AB19</f>
        <v>0</v>
      </c>
      <c r="AD19" s="143">
        <f>'3 melléklet'!$M19+'3 melléklet'!$N19+'3 melléklet'!$O19-$Z19-$AA19-$AB19-$AC19</f>
        <v>0</v>
      </c>
      <c r="AE19" s="152">
        <f>SUM(Z19:AD19)</f>
        <v>0</v>
      </c>
      <c r="AF19" s="652"/>
      <c r="AG19" s="143"/>
      <c r="AH19" s="143">
        <v>0</v>
      </c>
      <c r="AI19" s="143">
        <v>0</v>
      </c>
      <c r="AJ19" s="143">
        <f>'3 melléklet'!$P19+'3 melléklet'!$Q19+'3 melléklet'!$R19-$AG19-$AH19-$AI19</f>
        <v>0</v>
      </c>
      <c r="AK19" s="143">
        <f>'3 melléklet'!$P19+'3 melléklet'!$Q19+'3 melléklet'!$R19-$AG19-$AH19-$AI19-$AJ19</f>
        <v>0</v>
      </c>
      <c r="AL19" s="152">
        <f>SUM(AG19:AK19)</f>
        <v>0</v>
      </c>
      <c r="AM19" s="652"/>
      <c r="AN19" s="143"/>
      <c r="AO19" s="143">
        <v>0</v>
      </c>
      <c r="AP19" s="143">
        <v>0</v>
      </c>
      <c r="AQ19" s="143">
        <f>'3 melléklet'!$S19+'3 melléklet'!$T19+'3 melléklet'!$U19-$AN19-$AO19-$AP19</f>
        <v>0</v>
      </c>
      <c r="AR19" s="143">
        <f>'3 melléklet'!$S19+'3 melléklet'!$T19+'3 melléklet'!$U19-$AN19-$AO19-$AP19-$AQ19</f>
        <v>0</v>
      </c>
      <c r="AS19" s="152">
        <f>SUM(AN19:AR19)</f>
        <v>0</v>
      </c>
      <c r="AT19" s="224">
        <f t="shared" si="0"/>
        <v>0</v>
      </c>
      <c r="AU19" s="211">
        <f>E19+L19+S19+Z19+AG19+AN19</f>
        <v>0</v>
      </c>
      <c r="AV19" s="214">
        <f>'3 melléklet'!V19+'3 melléklet'!W19+'3 melléklet'!X19</f>
        <v>0</v>
      </c>
    </row>
    <row r="20" spans="1:48" ht="29.25" customHeight="1">
      <c r="A20" s="160"/>
      <c r="B20" s="155" t="s">
        <v>72</v>
      </c>
      <c r="C20" s="231"/>
      <c r="D20" s="601"/>
      <c r="E20" s="682"/>
      <c r="F20" s="682"/>
      <c r="G20" s="682"/>
      <c r="H20" s="682"/>
      <c r="I20" s="682"/>
      <c r="J20" s="683"/>
      <c r="K20" s="601"/>
      <c r="L20" s="682"/>
      <c r="M20" s="682"/>
      <c r="N20" s="682"/>
      <c r="O20" s="682"/>
      <c r="P20" s="682"/>
      <c r="Q20" s="683"/>
      <c r="R20" s="601"/>
      <c r="S20" s="682"/>
      <c r="T20" s="682"/>
      <c r="U20" s="682"/>
      <c r="V20" s="682"/>
      <c r="W20" s="682"/>
      <c r="X20" s="683"/>
      <c r="Y20" s="601"/>
      <c r="Z20" s="682"/>
      <c r="AA20" s="682"/>
      <c r="AB20" s="682"/>
      <c r="AC20" s="682"/>
      <c r="AD20" s="682"/>
      <c r="AE20" s="683"/>
      <c r="AF20" s="601"/>
      <c r="AG20" s="682"/>
      <c r="AH20" s="682"/>
      <c r="AI20" s="682"/>
      <c r="AJ20" s="682"/>
      <c r="AK20" s="682"/>
      <c r="AL20" s="683"/>
      <c r="AM20" s="601"/>
      <c r="AN20" s="682"/>
      <c r="AO20" s="682"/>
      <c r="AP20" s="682"/>
      <c r="AQ20" s="682"/>
      <c r="AR20" s="682"/>
      <c r="AS20" s="683"/>
      <c r="AT20" s="710">
        <f t="shared" si="0"/>
        <v>0</v>
      </c>
      <c r="AU20" s="711"/>
      <c r="AV20" s="712"/>
    </row>
    <row r="21" spans="1:48" ht="17.100000000000001" customHeight="1">
      <c r="A21" s="160">
        <v>10</v>
      </c>
      <c r="B21" s="155" t="s">
        <v>69</v>
      </c>
      <c r="C21" s="231" t="s">
        <v>143</v>
      </c>
      <c r="D21" s="649"/>
      <c r="E21" s="143">
        <v>62580589</v>
      </c>
      <c r="F21" s="143">
        <v>0</v>
      </c>
      <c r="G21" s="143">
        <v>0</v>
      </c>
      <c r="H21" s="143">
        <f>'3 melléklet'!$D21+'3 melléklet'!$E21+'3 melléklet'!$F21-$E21-$F21-$G21</f>
        <v>0</v>
      </c>
      <c r="I21" s="143">
        <f>'3 melléklet'!$D21+'3 melléklet'!$E21+'3 melléklet'!$F21-$E21-$F21-$G21-$H21</f>
        <v>0</v>
      </c>
      <c r="J21" s="152">
        <f t="shared" si="1"/>
        <v>62580589</v>
      </c>
      <c r="K21" s="652"/>
      <c r="L21" s="143"/>
      <c r="M21" s="143">
        <v>0</v>
      </c>
      <c r="N21" s="143">
        <v>0</v>
      </c>
      <c r="O21" s="143">
        <f>'3 melléklet'!$G21+'3 melléklet'!$H21+'3 melléklet'!$I21-$L21-$M21-$N21</f>
        <v>0</v>
      </c>
      <c r="P21" s="143">
        <f>'3 melléklet'!$G21+'3 melléklet'!$H21+'3 melléklet'!$I21-$L21-$M21-$N21-$O21</f>
        <v>0</v>
      </c>
      <c r="Q21" s="152">
        <f t="shared" si="2"/>
        <v>0</v>
      </c>
      <c r="R21" s="652"/>
      <c r="S21" s="143"/>
      <c r="T21" s="143">
        <v>0</v>
      </c>
      <c r="U21" s="143">
        <v>0</v>
      </c>
      <c r="V21" s="143">
        <f>'3 melléklet'!$J21+'3 melléklet'!$K21+'3 melléklet'!$L21-$S21-$T21-$U21</f>
        <v>0</v>
      </c>
      <c r="W21" s="143">
        <f>'3 melléklet'!$J21+'3 melléklet'!$K21+'3 melléklet'!$L21-$S21-$T21-$U21-$V21</f>
        <v>0</v>
      </c>
      <c r="X21" s="152">
        <f t="shared" si="3"/>
        <v>0</v>
      </c>
      <c r="Y21" s="652"/>
      <c r="Z21" s="143"/>
      <c r="AA21" s="143">
        <v>0</v>
      </c>
      <c r="AB21" s="143">
        <v>0</v>
      </c>
      <c r="AC21" s="143">
        <f>'3 melléklet'!$M21+'3 melléklet'!$N21+'3 melléklet'!$O21-$Z21-$AA21-$AB21</f>
        <v>0</v>
      </c>
      <c r="AD21" s="143">
        <f>'3 melléklet'!$M21+'3 melléklet'!$N21+'3 melléklet'!$O21-$Z21-$AA21-$AB21-$AC21</f>
        <v>0</v>
      </c>
      <c r="AE21" s="152">
        <f>SUM(Z21:AD21)</f>
        <v>0</v>
      </c>
      <c r="AF21" s="652"/>
      <c r="AG21" s="143"/>
      <c r="AH21" s="143">
        <v>0</v>
      </c>
      <c r="AI21" s="143">
        <v>0</v>
      </c>
      <c r="AJ21" s="143">
        <f>'3 melléklet'!$P21+'3 melléklet'!$Q21+'3 melléklet'!$R21-$AG21-$AH21-$AI21</f>
        <v>0</v>
      </c>
      <c r="AK21" s="143">
        <f>'3 melléklet'!$P21+'3 melléklet'!$Q21+'3 melléklet'!$R21-$AG21-$AH21-$AI21-$AJ21</f>
        <v>0</v>
      </c>
      <c r="AL21" s="152">
        <f>SUM(AG21:AK21)</f>
        <v>0</v>
      </c>
      <c r="AM21" s="652"/>
      <c r="AN21" s="143"/>
      <c r="AO21" s="143">
        <v>0</v>
      </c>
      <c r="AP21" s="143">
        <v>0</v>
      </c>
      <c r="AQ21" s="143">
        <f>'3 melléklet'!$S21+'3 melléklet'!$T21+'3 melléklet'!$U21-$AN21-$AO21-$AP21</f>
        <v>0</v>
      </c>
      <c r="AR21" s="143">
        <f>'3 melléklet'!$S21+'3 melléklet'!$T21+'3 melléklet'!$U21-$AN21-$AO21-$AP21-$AQ21</f>
        <v>0</v>
      </c>
      <c r="AS21" s="152">
        <f>SUM(AN21:AR21)</f>
        <v>0</v>
      </c>
      <c r="AT21" s="224">
        <f>D21+K21+R21+Y21+AF21+AM21</f>
        <v>0</v>
      </c>
      <c r="AU21" s="211">
        <f>E21+L21+S21+Z21+AG21+AN21</f>
        <v>62580589</v>
      </c>
      <c r="AV21" s="214">
        <f>'3 melléklet'!V21+'3 melléklet'!W21+'3 melléklet'!X21</f>
        <v>62580589</v>
      </c>
    </row>
    <row r="22" spans="1:48" ht="17.100000000000001" customHeight="1">
      <c r="A22" s="160">
        <v>11</v>
      </c>
      <c r="B22" s="155" t="s">
        <v>70</v>
      </c>
      <c r="C22" s="231" t="s">
        <v>144</v>
      </c>
      <c r="D22" s="649"/>
      <c r="E22" s="143">
        <v>0</v>
      </c>
      <c r="F22" s="143">
        <v>0</v>
      </c>
      <c r="G22" s="143">
        <v>0</v>
      </c>
      <c r="H22" s="143">
        <f>'3 melléklet'!$D22+'3 melléklet'!$E22+'3 melléklet'!$F22-$E22-$F22-$G22</f>
        <v>0</v>
      </c>
      <c r="I22" s="143">
        <f>'3 melléklet'!$D22+'3 melléklet'!$E22+'3 melléklet'!$F22-$E22-$F22-$G22-$H22</f>
        <v>0</v>
      </c>
      <c r="J22" s="152">
        <f t="shared" si="1"/>
        <v>0</v>
      </c>
      <c r="K22" s="652"/>
      <c r="L22" s="143"/>
      <c r="M22" s="143">
        <v>0</v>
      </c>
      <c r="N22" s="143">
        <v>0</v>
      </c>
      <c r="O22" s="143">
        <f>'3 melléklet'!$G22+'3 melléklet'!$H22+'3 melléklet'!$I22-$L22-$M22-$N22</f>
        <v>0</v>
      </c>
      <c r="P22" s="143">
        <f>'3 melléklet'!$G22+'3 melléklet'!$H22+'3 melléklet'!$I22-$L22-$M22-$N22-$O22</f>
        <v>0</v>
      </c>
      <c r="Q22" s="152">
        <f t="shared" si="2"/>
        <v>0</v>
      </c>
      <c r="R22" s="652"/>
      <c r="S22" s="143"/>
      <c r="T22" s="143">
        <v>0</v>
      </c>
      <c r="U22" s="143">
        <v>0</v>
      </c>
      <c r="V22" s="143">
        <f>'3 melléklet'!$J22+'3 melléklet'!$K22+'3 melléklet'!$L22-$S22-$T22-$U22</f>
        <v>0</v>
      </c>
      <c r="W22" s="143">
        <f>'3 melléklet'!$J22+'3 melléklet'!$K22+'3 melléklet'!$L22-$S22-$T22-$U22-$V22</f>
        <v>0</v>
      </c>
      <c r="X22" s="152">
        <f t="shared" si="3"/>
        <v>0</v>
      </c>
      <c r="Y22" s="652"/>
      <c r="Z22" s="143"/>
      <c r="AA22" s="143">
        <v>0</v>
      </c>
      <c r="AB22" s="143">
        <v>0</v>
      </c>
      <c r="AC22" s="143">
        <f>'3 melléklet'!$M22+'3 melléklet'!$N22+'3 melléklet'!$O22-$Z22-$AA22-$AB22</f>
        <v>0</v>
      </c>
      <c r="AD22" s="143">
        <f>'3 melléklet'!$M22+'3 melléklet'!$N22+'3 melléklet'!$O22-$Z22-$AA22-$AB22-$AC22</f>
        <v>0</v>
      </c>
      <c r="AE22" s="152">
        <f>SUM(Z22:AD22)</f>
        <v>0</v>
      </c>
      <c r="AF22" s="652"/>
      <c r="AG22" s="143"/>
      <c r="AH22" s="143">
        <v>0</v>
      </c>
      <c r="AI22" s="143">
        <v>0</v>
      </c>
      <c r="AJ22" s="143">
        <f>'3 melléklet'!$P22+'3 melléklet'!$Q22+'3 melléklet'!$R22-$AG22-$AH22-$AI22</f>
        <v>0</v>
      </c>
      <c r="AK22" s="143">
        <f>'3 melléklet'!$P22+'3 melléklet'!$Q22+'3 melléklet'!$R22-$AG22-$AH22-$AI22-$AJ22</f>
        <v>0</v>
      </c>
      <c r="AL22" s="152">
        <f>SUM(AG22:AK22)</f>
        <v>0</v>
      </c>
      <c r="AM22" s="652"/>
      <c r="AN22" s="143"/>
      <c r="AO22" s="143">
        <v>0</v>
      </c>
      <c r="AP22" s="143">
        <v>0</v>
      </c>
      <c r="AQ22" s="143">
        <f>'3 melléklet'!$S22+'3 melléklet'!$T22+'3 melléklet'!$U22-$AN22-$AO22-$AP22</f>
        <v>0</v>
      </c>
      <c r="AR22" s="143">
        <f>'3 melléklet'!$S22+'3 melléklet'!$T22+'3 melléklet'!$U22-$AN22-$AO22-$AP22-$AQ22</f>
        <v>0</v>
      </c>
      <c r="AS22" s="152">
        <f>SUM(AN22:AR22)</f>
        <v>0</v>
      </c>
      <c r="AT22" s="224">
        <f>D22+K22+R22+Y22+AF22+AM22</f>
        <v>0</v>
      </c>
      <c r="AU22" s="211">
        <f>E22+L22+S22+Z22+AG22+AN22</f>
        <v>0</v>
      </c>
      <c r="AV22" s="214">
        <f>'3 melléklet'!V22+'3 melléklet'!W22+'3 melléklet'!X22</f>
        <v>0</v>
      </c>
    </row>
    <row r="23" spans="1:48" ht="28.5" customHeight="1">
      <c r="A23" s="160"/>
      <c r="B23" s="155" t="s">
        <v>73</v>
      </c>
      <c r="C23" s="231"/>
      <c r="D23" s="601"/>
      <c r="E23" s="682"/>
      <c r="F23" s="682"/>
      <c r="G23" s="682"/>
      <c r="H23" s="682"/>
      <c r="I23" s="682"/>
      <c r="J23" s="683"/>
      <c r="K23" s="601"/>
      <c r="L23" s="682"/>
      <c r="M23" s="682"/>
      <c r="N23" s="682"/>
      <c r="O23" s="682"/>
      <c r="P23" s="682"/>
      <c r="Q23" s="683"/>
      <c r="R23" s="601"/>
      <c r="S23" s="682"/>
      <c r="T23" s="682"/>
      <c r="U23" s="682"/>
      <c r="V23" s="682"/>
      <c r="W23" s="682"/>
      <c r="X23" s="683"/>
      <c r="Y23" s="601"/>
      <c r="Z23" s="682"/>
      <c r="AA23" s="682"/>
      <c r="AB23" s="682"/>
      <c r="AC23" s="682"/>
      <c r="AD23" s="682"/>
      <c r="AE23" s="683"/>
      <c r="AF23" s="601"/>
      <c r="AG23" s="682"/>
      <c r="AH23" s="682"/>
      <c r="AI23" s="682"/>
      <c r="AJ23" s="682"/>
      <c r="AK23" s="682"/>
      <c r="AL23" s="683"/>
      <c r="AM23" s="601"/>
      <c r="AN23" s="682"/>
      <c r="AO23" s="682"/>
      <c r="AP23" s="682"/>
      <c r="AQ23" s="682"/>
      <c r="AR23" s="682"/>
      <c r="AS23" s="683"/>
      <c r="AT23" s="710">
        <f t="shared" si="0"/>
        <v>0</v>
      </c>
      <c r="AU23" s="711"/>
      <c r="AV23" s="712"/>
    </row>
    <row r="24" spans="1:48" ht="17.100000000000001" customHeight="1">
      <c r="A24" s="160">
        <v>12</v>
      </c>
      <c r="B24" s="155" t="s">
        <v>123</v>
      </c>
      <c r="C24" s="231" t="s">
        <v>127</v>
      </c>
      <c r="D24" s="649"/>
      <c r="E24" s="143"/>
      <c r="F24" s="143">
        <v>0</v>
      </c>
      <c r="G24" s="143">
        <v>0</v>
      </c>
      <c r="H24" s="143">
        <f>'3 melléklet'!$D24+'3 melléklet'!$E24+'3 melléklet'!$F24-$E24-$F24-$G24</f>
        <v>0</v>
      </c>
      <c r="I24" s="143">
        <f>'3 melléklet'!$D24+'3 melléklet'!$E24+'3 melléklet'!$F24-$E24-$F24-$G24-$H24</f>
        <v>0</v>
      </c>
      <c r="J24" s="152">
        <f t="shared" si="1"/>
        <v>0</v>
      </c>
      <c r="K24" s="652"/>
      <c r="L24" s="143"/>
      <c r="M24" s="143">
        <v>0</v>
      </c>
      <c r="N24" s="143">
        <v>0</v>
      </c>
      <c r="O24" s="143">
        <f>'3 melléklet'!$G24+'3 melléklet'!$H24+'3 melléklet'!$I24-$L24-$M24-$N24</f>
        <v>0</v>
      </c>
      <c r="P24" s="143">
        <f>'3 melléklet'!$G24+'3 melléklet'!$H24+'3 melléklet'!$I24-$L24-$M24-$N24-$O24</f>
        <v>0</v>
      </c>
      <c r="Q24" s="152">
        <f t="shared" si="2"/>
        <v>0</v>
      </c>
      <c r="R24" s="652"/>
      <c r="S24" s="143"/>
      <c r="T24" s="143">
        <v>0</v>
      </c>
      <c r="U24" s="143">
        <v>0</v>
      </c>
      <c r="V24" s="143">
        <f>'3 melléklet'!$J24+'3 melléklet'!$K24+'3 melléklet'!$L24-$S24-$T24-$U24</f>
        <v>0</v>
      </c>
      <c r="W24" s="143">
        <f>'3 melléklet'!$J24+'3 melléklet'!$K24+'3 melléklet'!$L24-$S24-$T24-$U24-$V24</f>
        <v>0</v>
      </c>
      <c r="X24" s="152">
        <f t="shared" si="3"/>
        <v>0</v>
      </c>
      <c r="Y24" s="652"/>
      <c r="Z24" s="143"/>
      <c r="AA24" s="143">
        <v>0</v>
      </c>
      <c r="AB24" s="143">
        <v>0</v>
      </c>
      <c r="AC24" s="143">
        <f>'3 melléklet'!$M24+'3 melléklet'!$N24+'3 melléklet'!$O24-$Z24-$AA24-$AB24</f>
        <v>0</v>
      </c>
      <c r="AD24" s="143">
        <f>'3 melléklet'!$M24+'3 melléklet'!$N24+'3 melléklet'!$O24-$Z24-$AA24-$AB24-$AC24</f>
        <v>0</v>
      </c>
      <c r="AE24" s="152">
        <f>SUM(Z24:AD24)</f>
        <v>0</v>
      </c>
      <c r="AF24" s="652"/>
      <c r="AG24" s="143"/>
      <c r="AH24" s="143">
        <v>0</v>
      </c>
      <c r="AI24" s="143">
        <v>0</v>
      </c>
      <c r="AJ24" s="143">
        <f>'3 melléklet'!$P24+'3 melléklet'!$Q24+'3 melléklet'!$R24-$AG24-$AH24-$AI24</f>
        <v>0</v>
      </c>
      <c r="AK24" s="143">
        <f>'3 melléklet'!$P24+'3 melléklet'!$Q24+'3 melléklet'!$R24-$AG24-$AH24-$AI24-$AJ24</f>
        <v>0</v>
      </c>
      <c r="AL24" s="152">
        <f>SUM(AG24:AK24)</f>
        <v>0</v>
      </c>
      <c r="AM24" s="652"/>
      <c r="AN24" s="143"/>
      <c r="AO24" s="143">
        <v>0</v>
      </c>
      <c r="AP24" s="143">
        <v>0</v>
      </c>
      <c r="AQ24" s="143">
        <f>'3 melléklet'!$S24+'3 melléklet'!$T24+'3 melléklet'!$U24-$AN24-$AO24-$AP24</f>
        <v>0</v>
      </c>
      <c r="AR24" s="143">
        <f>'3 melléklet'!$S24+'3 melléklet'!$T24+'3 melléklet'!$U24-$AN24-$AO24-$AP24-$AQ24</f>
        <v>0</v>
      </c>
      <c r="AS24" s="152">
        <f>SUM(AN24:AR24)</f>
        <v>0</v>
      </c>
      <c r="AT24" s="224">
        <f t="shared" si="0"/>
        <v>0</v>
      </c>
      <c r="AU24" s="211">
        <f>E24+L24+S24+Z24+AG24+AN24</f>
        <v>0</v>
      </c>
      <c r="AV24" s="214">
        <f>'3 melléklet'!V24+'3 melléklet'!W24+'3 melléklet'!X24</f>
        <v>0</v>
      </c>
    </row>
    <row r="25" spans="1:48" s="34" customFormat="1" ht="17.100000000000001" customHeight="1">
      <c r="A25" s="160">
        <v>13</v>
      </c>
      <c r="B25" s="155" t="s">
        <v>261</v>
      </c>
      <c r="C25" s="231" t="s">
        <v>128</v>
      </c>
      <c r="D25" s="649"/>
      <c r="E25" s="143"/>
      <c r="F25" s="143">
        <v>0</v>
      </c>
      <c r="G25" s="143">
        <v>40000000</v>
      </c>
      <c r="H25" s="143">
        <f>'3 melléklet'!$D25+'3 melléklet'!$E25+'3 melléklet'!$F25-$E25-$F25-$G25</f>
        <v>0</v>
      </c>
      <c r="I25" s="143">
        <f>'3 melléklet'!$D25+'3 melléklet'!$E25+'3 melléklet'!$F25-$E25-$F25-$G25-$H25</f>
        <v>0</v>
      </c>
      <c r="J25" s="152">
        <f t="shared" si="1"/>
        <v>40000000</v>
      </c>
      <c r="K25" s="652"/>
      <c r="L25" s="143"/>
      <c r="M25" s="143">
        <v>0</v>
      </c>
      <c r="N25" s="143">
        <v>0</v>
      </c>
      <c r="O25" s="143">
        <f>'3 melléklet'!$G25+'3 melléklet'!$H25+'3 melléklet'!$I25-$L25-$M25-$N25</f>
        <v>0</v>
      </c>
      <c r="P25" s="143">
        <f>'3 melléklet'!$G25+'3 melléklet'!$H25+'3 melléklet'!$I25-$L25-$M25-$N25-$O25</f>
        <v>0</v>
      </c>
      <c r="Q25" s="152">
        <f t="shared" si="2"/>
        <v>0</v>
      </c>
      <c r="R25" s="652"/>
      <c r="S25" s="143"/>
      <c r="T25" s="143">
        <v>0</v>
      </c>
      <c r="U25" s="143">
        <v>0</v>
      </c>
      <c r="V25" s="143">
        <f>'3 melléklet'!$J25+'3 melléklet'!$K25+'3 melléklet'!$L25-$S25-$T25-$U25</f>
        <v>0</v>
      </c>
      <c r="W25" s="143">
        <f>'3 melléklet'!$J25+'3 melléklet'!$K25+'3 melléklet'!$L25-$S25-$T25-$U25-$V25</f>
        <v>0</v>
      </c>
      <c r="X25" s="152">
        <f t="shared" si="3"/>
        <v>0</v>
      </c>
      <c r="Y25" s="652"/>
      <c r="Z25" s="143"/>
      <c r="AA25" s="143">
        <v>0</v>
      </c>
      <c r="AB25" s="143">
        <v>0</v>
      </c>
      <c r="AC25" s="143">
        <f>'3 melléklet'!$M25+'3 melléklet'!$N25+'3 melléklet'!$O25-$Z25-$AA25-$AB25</f>
        <v>0</v>
      </c>
      <c r="AD25" s="143">
        <f>'3 melléklet'!$M25+'3 melléklet'!$N25+'3 melléklet'!$O25-$Z25-$AA25-$AB25-$AC25</f>
        <v>0</v>
      </c>
      <c r="AE25" s="152">
        <f>SUM(Z25:AD25)</f>
        <v>0</v>
      </c>
      <c r="AF25" s="652"/>
      <c r="AG25" s="143"/>
      <c r="AH25" s="143">
        <v>0</v>
      </c>
      <c r="AI25" s="143">
        <v>0</v>
      </c>
      <c r="AJ25" s="143">
        <f>'3 melléklet'!$P25+'3 melléklet'!$Q25+'3 melléklet'!$R25-$AG25-$AH25-$AI25</f>
        <v>0</v>
      </c>
      <c r="AK25" s="143">
        <f>'3 melléklet'!$P25+'3 melléklet'!$Q25+'3 melléklet'!$R25-$AG25-$AH25-$AI25-$AJ25</f>
        <v>0</v>
      </c>
      <c r="AL25" s="152">
        <f>SUM(AG25:AK25)</f>
        <v>0</v>
      </c>
      <c r="AM25" s="652"/>
      <c r="AN25" s="143"/>
      <c r="AO25" s="143">
        <v>0</v>
      </c>
      <c r="AP25" s="143">
        <v>0</v>
      </c>
      <c r="AQ25" s="143">
        <f>'3 melléklet'!$S25+'3 melléklet'!$T25+'3 melléklet'!$U25-$AN25-$AO25-$AP25</f>
        <v>0</v>
      </c>
      <c r="AR25" s="143">
        <f>'3 melléklet'!$S25+'3 melléklet'!$T25+'3 melléklet'!$U25-$AN25-$AO25-$AP25-$AQ25</f>
        <v>0</v>
      </c>
      <c r="AS25" s="152">
        <f>SUM(AN25:AR25)</f>
        <v>0</v>
      </c>
      <c r="AT25" s="224">
        <f t="shared" si="0"/>
        <v>0</v>
      </c>
      <c r="AU25" s="211">
        <f>E25+L25+S25+Z25+AG25+AN25</f>
        <v>0</v>
      </c>
      <c r="AV25" s="214">
        <f>'3 melléklet'!V25+'3 melléklet'!W25+'3 melléklet'!X25</f>
        <v>40000000</v>
      </c>
    </row>
    <row r="26" spans="1:48" s="34" customFormat="1" ht="17.100000000000001" customHeight="1">
      <c r="A26" s="160">
        <v>14</v>
      </c>
      <c r="B26" s="155" t="s">
        <v>258</v>
      </c>
      <c r="C26" s="640" t="s">
        <v>129</v>
      </c>
      <c r="D26" s="652">
        <v>25162381</v>
      </c>
      <c r="E26" s="143"/>
      <c r="F26" s="143">
        <v>0</v>
      </c>
      <c r="G26" s="143">
        <v>0</v>
      </c>
      <c r="H26" s="143">
        <f>'3 melléklet'!$D26+'3 melléklet'!$E26+'3 melléklet'!$F26-$E26-$F26-$G26</f>
        <v>0</v>
      </c>
      <c r="I26" s="143">
        <f>'3 melléklet'!$D26+'3 melléklet'!$E26+'3 melléklet'!$F26-$E26-$F26-$G26-$H26</f>
        <v>0</v>
      </c>
      <c r="J26" s="152">
        <f t="shared" si="1"/>
        <v>0</v>
      </c>
      <c r="K26" s="652"/>
      <c r="L26" s="143"/>
      <c r="M26" s="143">
        <v>0</v>
      </c>
      <c r="N26" s="143">
        <v>0</v>
      </c>
      <c r="O26" s="143">
        <f>'3 melléklet'!$G26+'3 melléklet'!$H26+'3 melléklet'!$I26-$L26-$M26-$N26</f>
        <v>0</v>
      </c>
      <c r="P26" s="143">
        <f>'3 melléklet'!$G26+'3 melléklet'!$H26+'3 melléklet'!$I26-$L26-$M26-$N26-$O26</f>
        <v>0</v>
      </c>
      <c r="Q26" s="152">
        <f t="shared" si="2"/>
        <v>0</v>
      </c>
      <c r="R26" s="652"/>
      <c r="S26" s="143"/>
      <c r="T26" s="143">
        <v>0</v>
      </c>
      <c r="U26" s="143">
        <v>0</v>
      </c>
      <c r="V26" s="143">
        <f>'3 melléklet'!$J26+'3 melléklet'!$K26+'3 melléklet'!$L26-$S26-$T26-$U26</f>
        <v>0</v>
      </c>
      <c r="W26" s="143">
        <f>'3 melléklet'!$J26+'3 melléklet'!$K26+'3 melléklet'!$L26-$S26-$T26-$U26-$V26</f>
        <v>0</v>
      </c>
      <c r="X26" s="152">
        <f t="shared" si="3"/>
        <v>0</v>
      </c>
      <c r="Y26" s="652"/>
      <c r="Z26" s="143"/>
      <c r="AA26" s="143">
        <v>0</v>
      </c>
      <c r="AB26" s="143">
        <v>0</v>
      </c>
      <c r="AC26" s="143">
        <f>'3 melléklet'!$M26+'3 melléklet'!$N26+'3 melléklet'!$O26-$Z26-$AA26-$AB26</f>
        <v>0</v>
      </c>
      <c r="AD26" s="143">
        <f>'3 melléklet'!$M26+'3 melléklet'!$N26+'3 melléklet'!$O26-$Z26-$AA26-$AB26-$AC26</f>
        <v>0</v>
      </c>
      <c r="AE26" s="152">
        <f>SUM(Z26:AD26)</f>
        <v>0</v>
      </c>
      <c r="AF26" s="652"/>
      <c r="AG26" s="143"/>
      <c r="AH26" s="143">
        <v>0</v>
      </c>
      <c r="AI26" s="143">
        <v>0</v>
      </c>
      <c r="AJ26" s="143">
        <f>'3 melléklet'!$P26+'3 melléklet'!$Q26+'3 melléklet'!$R26-$AG26-$AH26-$AI26</f>
        <v>0</v>
      </c>
      <c r="AK26" s="143">
        <f>'3 melléklet'!$P26+'3 melléklet'!$Q26+'3 melléklet'!$R26-$AG26-$AH26-$AI26-$AJ26</f>
        <v>0</v>
      </c>
      <c r="AL26" s="152">
        <f>SUM(AG26:AK26)</f>
        <v>0</v>
      </c>
      <c r="AM26" s="652"/>
      <c r="AN26" s="143"/>
      <c r="AO26" s="143">
        <v>0</v>
      </c>
      <c r="AP26" s="143">
        <v>0</v>
      </c>
      <c r="AQ26" s="143">
        <f>'3 melléklet'!$S26+'3 melléklet'!$T26+'3 melléklet'!$U26-$AN26-$AO26-$AP26</f>
        <v>0</v>
      </c>
      <c r="AR26" s="143">
        <f>'3 melléklet'!$S26+'3 melléklet'!$T26+'3 melléklet'!$U26-$AN26-$AO26-$AP26-$AQ26</f>
        <v>0</v>
      </c>
      <c r="AS26" s="152">
        <f>SUM(AN26:AR26)</f>
        <v>0</v>
      </c>
      <c r="AT26" s="224">
        <f t="shared" si="0"/>
        <v>25162381</v>
      </c>
      <c r="AU26" s="211">
        <f>E26+L26+S26+Z26+AG26+AN26</f>
        <v>0</v>
      </c>
      <c r="AV26" s="214">
        <f>'3 melléklet'!V26+'3 melléklet'!W26+'3 melléklet'!X26</f>
        <v>0</v>
      </c>
    </row>
    <row r="27" spans="1:48" s="34" customFormat="1" ht="17.100000000000001" customHeight="1">
      <c r="A27" s="163"/>
      <c r="B27" s="156" t="s">
        <v>41</v>
      </c>
      <c r="C27" s="641"/>
      <c r="D27" s="659">
        <f>SUM(D24:D26,D18,D19,D21,D22)</f>
        <v>99116356</v>
      </c>
      <c r="E27" s="146">
        <f>SUM(E24:E26,E18,E19,E21,E22)</f>
        <v>124593942</v>
      </c>
      <c r="F27" s="146">
        <v>-12552295</v>
      </c>
      <c r="G27" s="146">
        <v>40000000</v>
      </c>
      <c r="H27" s="146">
        <f>SUM(H24:H26,H18,H19,H21,H22)</f>
        <v>0</v>
      </c>
      <c r="I27" s="146">
        <f>SUM(I24:I26,I18,I19,I21,I22)</f>
        <v>0</v>
      </c>
      <c r="J27" s="153">
        <f>SUM(J24:J26,J18,J19,J21,J22)</f>
        <v>152041647</v>
      </c>
      <c r="K27" s="659">
        <f>SUM(K24:K26,K18,K19,K21,K22)</f>
        <v>1411203</v>
      </c>
      <c r="L27" s="146">
        <f>SUM(L24:L26,L18,L19,L21,L22)</f>
        <v>382197</v>
      </c>
      <c r="M27" s="146">
        <v>75000</v>
      </c>
      <c r="N27" s="146">
        <v>0</v>
      </c>
      <c r="O27" s="146">
        <f>SUM(O24:O26,O18,O19,O21,O22)</f>
        <v>0</v>
      </c>
      <c r="P27" s="146">
        <f>SUM(P24:P26,P18,P19,P21,P22)</f>
        <v>0</v>
      </c>
      <c r="Q27" s="153">
        <f>SUM(Q24:Q26,Q18,Q19,Q21,Q22)</f>
        <v>457197</v>
      </c>
      <c r="R27" s="659">
        <f>SUM(R24:R26,R18,R19,R21,R22)</f>
        <v>304106</v>
      </c>
      <c r="S27" s="146">
        <f>SUM(S24:S26,S18,S19,S21,S22)</f>
        <v>279044</v>
      </c>
      <c r="T27" s="146">
        <v>294244</v>
      </c>
      <c r="U27" s="146">
        <v>0</v>
      </c>
      <c r="V27" s="146">
        <f>SUM(V24:V26,V18,V19,V21,V22)</f>
        <v>0</v>
      </c>
      <c r="W27" s="146">
        <f>SUM(W24:W26,W18,W19,W21,W22)</f>
        <v>0</v>
      </c>
      <c r="X27" s="153">
        <f>SUM(X24:X26,X18,X19,X21,X22)</f>
        <v>573288</v>
      </c>
      <c r="Y27" s="659">
        <f>SUM(Y24:Y26,Y18,Y19,Y21,Y22)</f>
        <v>1551557</v>
      </c>
      <c r="Z27" s="146">
        <f>SUM(Z24:Z26,Z18,Z19,Z21,Z22)</f>
        <v>178371</v>
      </c>
      <c r="AA27" s="146">
        <v>4877</v>
      </c>
      <c r="AB27" s="146">
        <v>0</v>
      </c>
      <c r="AC27" s="146">
        <f>SUM(AC24:AC26,AC18,AC19,AC21,AC22)</f>
        <v>0</v>
      </c>
      <c r="AD27" s="146">
        <f>SUM(AD24:AD26,AD18,AD19,AD21,AD22)</f>
        <v>0</v>
      </c>
      <c r="AE27" s="153">
        <f>SUM(AE24:AE26,AE18,AE19,AE21,AE22)</f>
        <v>183248</v>
      </c>
      <c r="AF27" s="659">
        <f>SUM(AF24:AF26,AF18,AF19,AF21,AF22)</f>
        <v>902871</v>
      </c>
      <c r="AG27" s="146">
        <f>SUM(AG24:AG26,AG18,AG19,AG21,AG22)</f>
        <v>845508</v>
      </c>
      <c r="AH27" s="146">
        <v>218255</v>
      </c>
      <c r="AI27" s="146">
        <v>0</v>
      </c>
      <c r="AJ27" s="146">
        <f>SUM(AJ24:AJ26,AJ18,AJ19,AJ21,AJ22)</f>
        <v>0</v>
      </c>
      <c r="AK27" s="146">
        <f>SUM(AK24:AK26,AK18,AK19,AK21,AK22)</f>
        <v>0</v>
      </c>
      <c r="AL27" s="153">
        <f>SUM(AL24:AL26,AL18,AL19,AL21,AL22)</f>
        <v>1063763</v>
      </c>
      <c r="AM27" s="659">
        <f>SUM(AM24:AM26,AM18,AM19,AM21,AM22)</f>
        <v>6569896</v>
      </c>
      <c r="AN27" s="146">
        <f>SUM(AN24:AN26,AN18,AN19,AN21,AN22)</f>
        <v>1360520</v>
      </c>
      <c r="AO27" s="146">
        <v>-29775</v>
      </c>
      <c r="AP27" s="146">
        <v>0</v>
      </c>
      <c r="AQ27" s="146">
        <f>SUM(AQ24:AQ26,AQ18,AQ19,AQ21,AQ22)</f>
        <v>0</v>
      </c>
      <c r="AR27" s="146">
        <f>SUM(AR24:AR26,AR18,AR19,AR21,AR22)</f>
        <v>0</v>
      </c>
      <c r="AS27" s="153">
        <f>SUM(AS24:AS26,AS18,AS19,AS21,AS22)</f>
        <v>1330745</v>
      </c>
      <c r="AT27" s="226">
        <f>D27+K27+R27+Y27+AF27+AM27</f>
        <v>109855989</v>
      </c>
      <c r="AU27" s="212">
        <f>SUM(AU24:AU26,AU18,AU19,AU21,AU22)</f>
        <v>127639582</v>
      </c>
      <c r="AV27" s="215">
        <f>SUM(AV24:AV26,AV18,AV19,AV21,AV22)</f>
        <v>155649888</v>
      </c>
    </row>
    <row r="28" spans="1:48" s="34" customFormat="1" ht="17.100000000000001" customHeight="1" thickBot="1">
      <c r="A28" s="643"/>
      <c r="B28" s="167" t="s">
        <v>87</v>
      </c>
      <c r="C28" s="642"/>
      <c r="D28" s="660">
        <f>SUM(D27,D15,D10)</f>
        <v>1332542759</v>
      </c>
      <c r="E28" s="150">
        <f>SUM(E27,E15,E10)</f>
        <v>1135018497</v>
      </c>
      <c r="F28" s="150">
        <v>175470591</v>
      </c>
      <c r="G28" s="150">
        <v>115512086</v>
      </c>
      <c r="H28" s="150">
        <f>SUM(H27,H15,H10)</f>
        <v>147712634</v>
      </c>
      <c r="I28" s="150">
        <f>SUM(I27,I15,I10)</f>
        <v>0</v>
      </c>
      <c r="J28" s="154">
        <f>SUM(J27,J15,J10)</f>
        <v>1573713808</v>
      </c>
      <c r="K28" s="660">
        <f>SUM(K27,K15,K10)</f>
        <v>8931209</v>
      </c>
      <c r="L28" s="150">
        <f>SUM(L27,L15,L10)</f>
        <v>907197</v>
      </c>
      <c r="M28" s="150">
        <v>75000</v>
      </c>
      <c r="N28" s="150">
        <v>0</v>
      </c>
      <c r="O28" s="150">
        <f>SUM(O27,O15,O10)</f>
        <v>0</v>
      </c>
      <c r="P28" s="150">
        <f>SUM(P27,P15,P10)</f>
        <v>0</v>
      </c>
      <c r="Q28" s="154">
        <f>SUM(Q27,Q15,Q10)</f>
        <v>982197</v>
      </c>
      <c r="R28" s="660">
        <f>SUM(R27,R15,R10)</f>
        <v>1782863</v>
      </c>
      <c r="S28" s="150">
        <f>SUM(S27,S15,S10)</f>
        <v>1490044</v>
      </c>
      <c r="T28" s="150">
        <v>294244</v>
      </c>
      <c r="U28" s="150">
        <v>0</v>
      </c>
      <c r="V28" s="150">
        <f>SUM(V27,V15,V10)</f>
        <v>0</v>
      </c>
      <c r="W28" s="150">
        <f>SUM(W27,W15,W10)</f>
        <v>0</v>
      </c>
      <c r="X28" s="154">
        <f>SUM(X27,X15,X10)</f>
        <v>1784288</v>
      </c>
      <c r="Y28" s="660">
        <f>SUM(Y27,Y15,Y10)</f>
        <v>7663255</v>
      </c>
      <c r="Z28" s="150">
        <f>SUM(Z27,Z15,Z10)</f>
        <v>3178371</v>
      </c>
      <c r="AA28" s="150">
        <v>4877</v>
      </c>
      <c r="AB28" s="150">
        <v>0</v>
      </c>
      <c r="AC28" s="150">
        <f>SUM(AC27,AC15,AC10)</f>
        <v>0</v>
      </c>
      <c r="AD28" s="150">
        <f>SUM(AD27,AD15,AD10)</f>
        <v>0</v>
      </c>
      <c r="AE28" s="154">
        <f>SUM(AE27,AE15,AE10)</f>
        <v>3183248</v>
      </c>
      <c r="AF28" s="660">
        <f>SUM(AF27,AF15,AF10)</f>
        <v>74256131</v>
      </c>
      <c r="AG28" s="150">
        <f>SUM(AG27,AG15,AG10)</f>
        <v>76645508</v>
      </c>
      <c r="AH28" s="150">
        <v>218255</v>
      </c>
      <c r="AI28" s="150">
        <v>0</v>
      </c>
      <c r="AJ28" s="150">
        <f>SUM(AJ27,AJ15,AJ10)</f>
        <v>0</v>
      </c>
      <c r="AK28" s="150">
        <f>SUM(AK27,AK15,AK10)</f>
        <v>0</v>
      </c>
      <c r="AL28" s="154">
        <f>SUM(AL27,AL15,AL10)</f>
        <v>76863763</v>
      </c>
      <c r="AM28" s="660">
        <f>SUM(AM27,AM15,AM10)</f>
        <v>200567198</v>
      </c>
      <c r="AN28" s="150">
        <f>SUM(AN27,AN15,AN10)</f>
        <v>196762160</v>
      </c>
      <c r="AO28" s="150">
        <v>-29775</v>
      </c>
      <c r="AP28" s="150">
        <v>0</v>
      </c>
      <c r="AQ28" s="150">
        <f>SUM(AQ27,AQ15,AQ10)</f>
        <v>0</v>
      </c>
      <c r="AR28" s="150">
        <f>SUM(AR27,AR15,AR10)</f>
        <v>0</v>
      </c>
      <c r="AS28" s="154">
        <f>SUM(AS27,AS15,AS10)</f>
        <v>196732385</v>
      </c>
      <c r="AT28" s="227">
        <f>D28+K28+R28+Y28+AF28+AM28</f>
        <v>1625743415</v>
      </c>
      <c r="AU28" s="213">
        <f>SUM(AU27,AU15,AU10)</f>
        <v>1414001777</v>
      </c>
      <c r="AV28" s="216">
        <f>SUM(AV27,AV15,AV10)</f>
        <v>1853259689</v>
      </c>
    </row>
    <row r="29" spans="1:48">
      <c r="L29" s="33"/>
      <c r="M29" s="34"/>
      <c r="N29" s="34"/>
      <c r="O29" s="34"/>
      <c r="P29" s="34"/>
      <c r="Q29" s="34"/>
      <c r="R29" s="217"/>
      <c r="S29" s="33"/>
      <c r="T29" s="34"/>
      <c r="U29" s="34"/>
      <c r="V29" s="34"/>
      <c r="W29" s="34"/>
      <c r="X29" s="34"/>
      <c r="Y29" s="217"/>
      <c r="Z29" s="33"/>
      <c r="AA29" s="34"/>
      <c r="AB29" s="34"/>
      <c r="AC29" s="34"/>
      <c r="AD29" s="34"/>
      <c r="AE29" s="34"/>
      <c r="AF29" s="217"/>
      <c r="AG29" s="33"/>
      <c r="AH29" s="34"/>
      <c r="AI29" s="34"/>
      <c r="AJ29" s="34"/>
      <c r="AK29" s="34"/>
      <c r="AL29" s="34"/>
      <c r="AM29" s="217"/>
      <c r="AN29" s="33"/>
      <c r="AO29" s="34"/>
      <c r="AP29" s="34"/>
      <c r="AQ29" s="34"/>
      <c r="AR29" s="34"/>
      <c r="AS29" s="34"/>
      <c r="AT29" s="34"/>
      <c r="AU29" s="33"/>
      <c r="AV29" s="34"/>
    </row>
    <row r="30" spans="1:48">
      <c r="L30" s="82"/>
      <c r="M30" s="34"/>
      <c r="N30" s="34"/>
      <c r="O30" s="34"/>
      <c r="P30" s="34"/>
      <c r="Q30" s="34"/>
      <c r="R30" s="217"/>
      <c r="S30" s="82"/>
      <c r="T30" s="34"/>
      <c r="U30" s="34"/>
      <c r="V30" s="34"/>
      <c r="W30" s="34"/>
      <c r="X30" s="34"/>
      <c r="Y30" s="217"/>
      <c r="Z30" s="82"/>
      <c r="AA30" s="34"/>
      <c r="AB30" s="34"/>
      <c r="AC30" s="34"/>
      <c r="AD30" s="34"/>
      <c r="AE30" s="34"/>
      <c r="AF30" s="217"/>
      <c r="AG30" s="82"/>
      <c r="AH30" s="34"/>
      <c r="AI30" s="34"/>
      <c r="AJ30" s="34"/>
      <c r="AK30" s="34"/>
      <c r="AL30" s="34"/>
      <c r="AM30" s="217"/>
      <c r="AN30" s="82"/>
      <c r="AO30" s="34"/>
      <c r="AP30" s="34"/>
      <c r="AQ30" s="34"/>
      <c r="AR30" s="34"/>
      <c r="AS30" s="34"/>
      <c r="AT30" s="34"/>
      <c r="AU30" s="82"/>
      <c r="AV30" s="34"/>
    </row>
    <row r="31" spans="1:48" ht="12.75" customHeight="1">
      <c r="B31" s="78"/>
      <c r="C31" s="78"/>
      <c r="E31" s="68"/>
      <c r="F31" s="609"/>
      <c r="G31" s="609"/>
      <c r="H31" s="609"/>
      <c r="I31" s="609"/>
      <c r="J31" s="609"/>
      <c r="K31" s="85"/>
      <c r="L31" s="82"/>
      <c r="M31" s="34"/>
      <c r="N31" s="34"/>
      <c r="O31" s="34"/>
      <c r="P31" s="34"/>
      <c r="Q31" s="34"/>
      <c r="R31" s="217"/>
      <c r="S31" s="82"/>
      <c r="T31" s="34"/>
      <c r="U31" s="34"/>
      <c r="V31" s="34"/>
      <c r="W31" s="34"/>
      <c r="X31" s="34"/>
      <c r="Y31" s="217"/>
      <c r="Z31" s="82"/>
      <c r="AA31" s="34"/>
      <c r="AB31" s="34"/>
      <c r="AC31" s="34"/>
      <c r="AD31" s="34"/>
      <c r="AE31" s="34"/>
      <c r="AF31" s="217"/>
      <c r="AG31" s="82"/>
      <c r="AH31" s="34"/>
      <c r="AI31" s="34"/>
      <c r="AJ31" s="34"/>
      <c r="AK31" s="34"/>
      <c r="AL31" s="34"/>
      <c r="AM31" s="217"/>
      <c r="AN31" s="82"/>
      <c r="AO31" s="34"/>
      <c r="AP31" s="34"/>
      <c r="AQ31" s="34"/>
      <c r="AR31" s="34"/>
      <c r="AS31" s="34"/>
      <c r="AT31" s="34"/>
      <c r="AU31" s="82"/>
      <c r="AV31" s="34"/>
    </row>
    <row r="32" spans="1:48" ht="12.75" customHeight="1">
      <c r="B32" s="78"/>
      <c r="E32" s="68"/>
      <c r="F32" s="609"/>
      <c r="G32" s="609"/>
      <c r="H32" s="609"/>
      <c r="I32" s="609"/>
      <c r="J32" s="609"/>
      <c r="K32" s="85"/>
      <c r="L32" s="82"/>
      <c r="M32" s="34"/>
      <c r="N32" s="34"/>
      <c r="O32" s="34"/>
      <c r="P32" s="34"/>
      <c r="Q32" s="34"/>
      <c r="R32" s="217"/>
      <c r="S32" s="82"/>
      <c r="T32" s="34"/>
      <c r="U32" s="34"/>
      <c r="V32" s="34"/>
      <c r="W32" s="34"/>
      <c r="X32" s="34"/>
      <c r="Y32" s="217"/>
      <c r="Z32" s="82"/>
      <c r="AA32" s="34"/>
      <c r="AB32" s="34"/>
      <c r="AC32" s="34"/>
      <c r="AD32" s="34"/>
      <c r="AE32" s="34"/>
      <c r="AF32" s="217"/>
      <c r="AG32" s="82"/>
      <c r="AH32" s="34"/>
      <c r="AI32" s="34"/>
      <c r="AJ32" s="34"/>
      <c r="AK32" s="34"/>
      <c r="AL32" s="34"/>
      <c r="AM32" s="217"/>
      <c r="AN32" s="82"/>
      <c r="AO32" s="34"/>
      <c r="AP32" s="34"/>
      <c r="AQ32" s="34"/>
      <c r="AR32" s="34"/>
      <c r="AS32" s="34"/>
      <c r="AT32" s="34"/>
      <c r="AU32" s="82"/>
      <c r="AV32" s="34"/>
    </row>
    <row r="33" spans="2:48" ht="36" customHeight="1">
      <c r="B33" s="78"/>
      <c r="E33" s="68"/>
      <c r="F33" s="609"/>
      <c r="G33" s="609"/>
      <c r="H33" s="609"/>
      <c r="I33" s="609"/>
      <c r="J33" s="609"/>
      <c r="K33" s="85"/>
      <c r="L33" s="82"/>
      <c r="M33" s="34"/>
      <c r="N33" s="34"/>
      <c r="O33" s="34"/>
      <c r="P33" s="34"/>
      <c r="Q33" s="34"/>
      <c r="R33" s="217"/>
      <c r="S33" s="82"/>
      <c r="T33" s="34"/>
      <c r="U33" s="34"/>
      <c r="V33" s="34"/>
      <c r="W33" s="34"/>
      <c r="X33" s="34"/>
      <c r="Y33" s="217"/>
      <c r="Z33" s="82"/>
      <c r="AA33" s="34"/>
      <c r="AB33" s="34"/>
      <c r="AC33" s="34"/>
      <c r="AD33" s="34"/>
      <c r="AE33" s="34"/>
      <c r="AF33" s="217"/>
      <c r="AG33" s="82"/>
      <c r="AH33" s="34"/>
      <c r="AI33" s="34"/>
      <c r="AJ33" s="34"/>
      <c r="AK33" s="34"/>
      <c r="AL33" s="34"/>
      <c r="AM33" s="217"/>
      <c r="AN33" s="82"/>
      <c r="AO33" s="34"/>
      <c r="AP33" s="34"/>
      <c r="AQ33" s="34"/>
      <c r="AR33" s="34"/>
      <c r="AS33" s="34"/>
      <c r="AT33" s="34"/>
      <c r="AU33" s="82"/>
      <c r="AV33" s="34"/>
    </row>
    <row r="34" spans="2:48">
      <c r="B34" s="78"/>
      <c r="E34" s="68"/>
      <c r="F34" s="609"/>
      <c r="G34" s="609"/>
      <c r="H34" s="609"/>
      <c r="I34" s="609"/>
      <c r="J34" s="609"/>
      <c r="K34" s="85"/>
      <c r="L34" s="70"/>
      <c r="S34" s="70"/>
      <c r="Z34" s="70"/>
      <c r="AG34" s="70"/>
      <c r="AN34" s="70"/>
      <c r="AU34" s="70"/>
    </row>
    <row r="35" spans="2:48">
      <c r="B35" s="79"/>
      <c r="E35" s="68"/>
      <c r="F35" s="72"/>
      <c r="G35" s="72"/>
      <c r="H35" s="72"/>
      <c r="I35" s="72"/>
      <c r="J35" s="72"/>
      <c r="K35" s="656"/>
      <c r="L35" s="70"/>
      <c r="S35" s="70"/>
      <c r="Z35" s="70"/>
      <c r="AG35" s="70"/>
      <c r="AN35" s="70"/>
      <c r="AU35" s="70"/>
    </row>
    <row r="36" spans="2:48" ht="19.5" customHeight="1">
      <c r="B36" s="79"/>
      <c r="E36" s="68"/>
      <c r="F36" s="609"/>
      <c r="G36" s="609"/>
      <c r="H36" s="609"/>
      <c r="I36" s="609"/>
      <c r="J36" s="609"/>
      <c r="K36" s="85"/>
      <c r="L36" s="70"/>
      <c r="S36" s="70"/>
      <c r="Z36" s="70"/>
      <c r="AG36" s="70"/>
      <c r="AN36" s="70"/>
      <c r="AU36" s="70"/>
    </row>
    <row r="37" spans="2:48">
      <c r="E37" s="68"/>
      <c r="F37" s="72"/>
      <c r="G37" s="72"/>
      <c r="H37" s="72"/>
      <c r="I37" s="72"/>
      <c r="J37" s="72"/>
      <c r="K37" s="656"/>
      <c r="L37" s="70"/>
      <c r="S37" s="70"/>
      <c r="Z37" s="70"/>
      <c r="AG37" s="70"/>
      <c r="AN37" s="70"/>
      <c r="AU37" s="70"/>
    </row>
    <row r="39" spans="2:48">
      <c r="B39" s="79"/>
    </row>
    <row r="45" spans="2:48">
      <c r="F45" s="610"/>
      <c r="G45" s="610"/>
      <c r="H45" s="610"/>
      <c r="I45" s="610"/>
      <c r="J45" s="610"/>
      <c r="K45" s="657"/>
    </row>
  </sheetData>
  <mergeCells count="25">
    <mergeCell ref="AT23:AV23"/>
    <mergeCell ref="AT16:AV17"/>
    <mergeCell ref="AT20:AV20"/>
    <mergeCell ref="AT11:AV11"/>
    <mergeCell ref="AT4:AV4"/>
    <mergeCell ref="D4:J4"/>
    <mergeCell ref="Z1:AA1"/>
    <mergeCell ref="AG1:AH1"/>
    <mergeCell ref="AN1:AO1"/>
    <mergeCell ref="E1:F1"/>
    <mergeCell ref="L1:M1"/>
    <mergeCell ref="D2:J2"/>
    <mergeCell ref="K2:Q2"/>
    <mergeCell ref="R2:X2"/>
    <mergeCell ref="S1:T1"/>
    <mergeCell ref="AM4:AS4"/>
    <mergeCell ref="K4:Q4"/>
    <mergeCell ref="R4:X4"/>
    <mergeCell ref="Y4:AE4"/>
    <mergeCell ref="AF4:AL4"/>
    <mergeCell ref="AU1:AV1"/>
    <mergeCell ref="Y2:AE2"/>
    <mergeCell ref="AT2:AV2"/>
    <mergeCell ref="AF2:AL2"/>
    <mergeCell ref="AM2:AS2"/>
  </mergeCells>
  <printOptions horizontalCentered="1"/>
  <pageMargins left="0.19685039370078741" right="0" top="0.9055118110236221" bottom="0" header="0.51181102362204722" footer="0"/>
  <pageSetup paperSize="9" scale="55" orientation="landscape" r:id="rId1"/>
  <headerFooter alignWithMargins="0">
    <oddHeader>&amp;C&amp;"Times New Roman,Félkövér"&amp;11ELEK VÁROS ÖNKORMÁNYZATA BEVÉTELEI INTÉZMÉNYENKÉNT ÉS ÖSSZESEN
2025. ÉV&amp;R 2. melléklet a 3/2025(II.26.) önkormányzati rendelethez
adatok E Ft-ban</oddHeader>
  </headerFooter>
  <colBreaks count="1" manualBreakCount="1">
    <brk id="24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8" tint="0.39997558519241921"/>
  </sheetPr>
  <dimension ref="A1:E27"/>
  <sheetViews>
    <sheetView view="pageLayout" topLeftCell="A7" zoomScaleNormal="100" workbookViewId="0">
      <selection activeCell="E25" sqref="E25"/>
    </sheetView>
  </sheetViews>
  <sheetFormatPr defaultColWidth="8.88671875" defaultRowHeight="13.2"/>
  <cols>
    <col min="1" max="1" width="30.44140625" style="8" customWidth="1"/>
    <col min="2" max="2" width="10.109375" style="8" bestFit="1" customWidth="1"/>
    <col min="3" max="16384" width="8.88671875" style="8"/>
  </cols>
  <sheetData>
    <row r="1" spans="1:5">
      <c r="A1" s="909" t="s">
        <v>272</v>
      </c>
      <c r="B1" s="909"/>
      <c r="C1" s="909"/>
      <c r="D1" s="909"/>
      <c r="E1" s="909"/>
    </row>
    <row r="2" spans="1:5" ht="13.8" thickBot="1">
      <c r="A2" s="142"/>
      <c r="B2" s="142"/>
      <c r="C2" s="142"/>
      <c r="D2" s="142"/>
      <c r="E2" s="142"/>
    </row>
    <row r="3" spans="1:5" ht="13.8">
      <c r="A3" s="910"/>
      <c r="B3" s="912" t="s">
        <v>237</v>
      </c>
      <c r="C3" s="912"/>
      <c r="D3" s="912"/>
      <c r="E3" s="913"/>
    </row>
    <row r="4" spans="1:5">
      <c r="A4" s="911"/>
      <c r="B4" s="914">
        <v>2025</v>
      </c>
      <c r="C4" s="914">
        <v>2026</v>
      </c>
      <c r="D4" s="914">
        <v>2027</v>
      </c>
      <c r="E4" s="915">
        <v>2028</v>
      </c>
    </row>
    <row r="5" spans="1:5">
      <c r="A5" s="911"/>
      <c r="B5" s="914"/>
      <c r="C5" s="914"/>
      <c r="D5" s="914"/>
      <c r="E5" s="915"/>
    </row>
    <row r="6" spans="1:5" ht="13.8">
      <c r="A6" s="388" t="s">
        <v>238</v>
      </c>
      <c r="B6" s="916"/>
      <c r="C6" s="916"/>
      <c r="D6" s="916"/>
      <c r="E6" s="917"/>
    </row>
    <row r="7" spans="1:5" ht="12.75" customHeight="1">
      <c r="A7" s="918" t="s">
        <v>239</v>
      </c>
      <c r="B7" s="919">
        <v>107643000</v>
      </c>
      <c r="C7" s="919">
        <v>100000000</v>
      </c>
      <c r="D7" s="919">
        <v>100000001</v>
      </c>
      <c r="E7" s="920">
        <v>100000002</v>
      </c>
    </row>
    <row r="8" spans="1:5" ht="12.75" customHeight="1">
      <c r="A8" s="918"/>
      <c r="B8" s="919"/>
      <c r="C8" s="919"/>
      <c r="D8" s="919"/>
      <c r="E8" s="920"/>
    </row>
    <row r="9" spans="1:5" ht="12.75" customHeight="1">
      <c r="A9" s="918" t="s">
        <v>354</v>
      </c>
      <c r="B9" s="919">
        <v>29200000</v>
      </c>
      <c r="C9" s="921">
        <v>4200000</v>
      </c>
      <c r="D9" s="921">
        <v>4200000</v>
      </c>
      <c r="E9" s="920">
        <v>4200000</v>
      </c>
    </row>
    <row r="10" spans="1:5" ht="12.75" customHeight="1">
      <c r="A10" s="918"/>
      <c r="B10" s="919"/>
      <c r="C10" s="925"/>
      <c r="D10" s="925"/>
      <c r="E10" s="920"/>
    </row>
    <row r="11" spans="1:5" ht="64.5" customHeight="1">
      <c r="A11" s="918"/>
      <c r="B11" s="919"/>
      <c r="C11" s="922"/>
      <c r="D11" s="922"/>
      <c r="E11" s="920"/>
    </row>
    <row r="12" spans="1:5" ht="27.6">
      <c r="A12" s="389" t="s">
        <v>240</v>
      </c>
      <c r="B12" s="387">
        <v>0</v>
      </c>
      <c r="C12" s="387">
        <v>0</v>
      </c>
      <c r="D12" s="387">
        <v>0</v>
      </c>
      <c r="E12" s="390">
        <v>0</v>
      </c>
    </row>
    <row r="13" spans="1:5" ht="12.75" customHeight="1">
      <c r="A13" s="918" t="s">
        <v>241</v>
      </c>
      <c r="B13" s="919">
        <v>10500000</v>
      </c>
      <c r="C13" s="921"/>
      <c r="D13" s="921"/>
      <c r="E13" s="923"/>
    </row>
    <row r="14" spans="1:5" ht="57" customHeight="1">
      <c r="A14" s="911"/>
      <c r="B14" s="919"/>
      <c r="C14" s="922"/>
      <c r="D14" s="922"/>
      <c r="E14" s="924"/>
    </row>
    <row r="15" spans="1:5" ht="13.8">
      <c r="A15" s="389" t="s">
        <v>242</v>
      </c>
      <c r="B15" s="387"/>
      <c r="C15" s="387">
        <v>0</v>
      </c>
      <c r="D15" s="387">
        <v>0</v>
      </c>
      <c r="E15" s="390">
        <v>0</v>
      </c>
    </row>
    <row r="16" spans="1:5" ht="41.4">
      <c r="A16" s="389" t="s">
        <v>243</v>
      </c>
      <c r="B16" s="387">
        <v>0</v>
      </c>
      <c r="C16" s="387">
        <v>0</v>
      </c>
      <c r="D16" s="387">
        <v>0</v>
      </c>
      <c r="E16" s="390">
        <v>0</v>
      </c>
    </row>
    <row r="17" spans="1:5">
      <c r="A17" s="926" t="s">
        <v>244</v>
      </c>
      <c r="B17" s="928">
        <f>SUM(B7:B16)</f>
        <v>147343000</v>
      </c>
      <c r="C17" s="928">
        <f>SUM(C7:C16)</f>
        <v>104200000</v>
      </c>
      <c r="D17" s="928">
        <f>SUM(D7:D16)</f>
        <v>104200001</v>
      </c>
      <c r="E17" s="930">
        <f>SUM(E7:E16)</f>
        <v>104200002</v>
      </c>
    </row>
    <row r="18" spans="1:5" ht="13.8" thickBot="1">
      <c r="A18" s="927"/>
      <c r="B18" s="929"/>
      <c r="C18" s="929"/>
      <c r="D18" s="929"/>
      <c r="E18" s="931"/>
    </row>
    <row r="19" spans="1:5" ht="25.2" customHeight="1">
      <c r="A19" s="906" t="s">
        <v>355</v>
      </c>
      <c r="B19" s="907"/>
      <c r="C19" s="907"/>
      <c r="D19" s="907"/>
      <c r="E19" s="908"/>
    </row>
    <row r="20" spans="1:5" ht="22.95" customHeight="1">
      <c r="A20" s="600" t="s">
        <v>356</v>
      </c>
      <c r="B20" s="238"/>
      <c r="C20" s="238"/>
      <c r="D20" s="238"/>
      <c r="E20" s="573"/>
    </row>
    <row r="21" spans="1:5" ht="18" customHeight="1">
      <c r="A21" s="600" t="s">
        <v>357</v>
      </c>
      <c r="B21" s="238"/>
      <c r="C21" s="238"/>
      <c r="D21" s="238"/>
      <c r="E21" s="573"/>
    </row>
    <row r="22" spans="1:5" ht="17.399999999999999" customHeight="1">
      <c r="A22" s="600" t="s">
        <v>358</v>
      </c>
      <c r="B22" s="238"/>
      <c r="C22" s="238"/>
      <c r="D22" s="238"/>
      <c r="E22" s="573"/>
    </row>
    <row r="23" spans="1:5" ht="17.399999999999999" customHeight="1">
      <c r="A23" s="600" t="s">
        <v>359</v>
      </c>
      <c r="B23" s="238">
        <v>9500</v>
      </c>
      <c r="C23" s="238">
        <v>9500</v>
      </c>
      <c r="D23" s="238"/>
      <c r="E23" s="573"/>
    </row>
    <row r="24" spans="1:5" ht="15.6" customHeight="1">
      <c r="A24" s="601" t="s">
        <v>360</v>
      </c>
      <c r="B24" s="238"/>
      <c r="C24" s="238"/>
      <c r="D24" s="238"/>
      <c r="E24" s="573"/>
    </row>
    <row r="25" spans="1:5" ht="19.2" customHeight="1">
      <c r="A25" s="601" t="s">
        <v>361</v>
      </c>
      <c r="B25" s="238"/>
      <c r="C25" s="238"/>
      <c r="D25" s="238"/>
      <c r="E25" s="573"/>
    </row>
    <row r="26" spans="1:5" ht="16.2" customHeight="1">
      <c r="A26" s="601" t="s">
        <v>362</v>
      </c>
      <c r="B26" s="238"/>
      <c r="C26" s="238"/>
      <c r="D26" s="238"/>
      <c r="E26" s="573"/>
    </row>
    <row r="27" spans="1:5" ht="36" customHeight="1" thickBot="1">
      <c r="A27" s="687" t="s">
        <v>363</v>
      </c>
      <c r="B27" s="688">
        <f>SUM(B20:B26)</f>
        <v>9500</v>
      </c>
      <c r="C27" s="688">
        <f t="shared" ref="C27:E27" si="0">SUM(C20:C26)</f>
        <v>9500</v>
      </c>
      <c r="D27" s="688">
        <f t="shared" si="0"/>
        <v>0</v>
      </c>
      <c r="E27" s="689">
        <f t="shared" si="0"/>
        <v>0</v>
      </c>
    </row>
  </sheetData>
  <mergeCells count="29">
    <mergeCell ref="A17:A18"/>
    <mergeCell ref="B17:B18"/>
    <mergeCell ref="C17:C18"/>
    <mergeCell ref="D17:D18"/>
    <mergeCell ref="E17:E18"/>
    <mergeCell ref="C13:C14"/>
    <mergeCell ref="D13:D14"/>
    <mergeCell ref="E13:E14"/>
    <mergeCell ref="A9:A11"/>
    <mergeCell ref="B9:B11"/>
    <mergeCell ref="C9:C11"/>
    <mergeCell ref="D9:D11"/>
    <mergeCell ref="E9:E11"/>
    <mergeCell ref="A19:E19"/>
    <mergeCell ref="A1:E1"/>
    <mergeCell ref="A3:A5"/>
    <mergeCell ref="B3:E3"/>
    <mergeCell ref="B4:B5"/>
    <mergeCell ref="C4:C5"/>
    <mergeCell ref="D4:D5"/>
    <mergeCell ref="E4:E5"/>
    <mergeCell ref="B6:E6"/>
    <mergeCell ref="A7:A8"/>
    <mergeCell ref="B7:B8"/>
    <mergeCell ref="C7:C8"/>
    <mergeCell ref="D7:D8"/>
    <mergeCell ref="E7:E8"/>
    <mergeCell ref="A13:A14"/>
    <mergeCell ref="B13:B14"/>
  </mergeCells>
  <printOptions horizontalCentered="1"/>
  <pageMargins left="0" right="0.70866141732283472" top="1.3779527559055118" bottom="0.74803149606299213" header="0.51181102362204722" footer="0.31496062992125984"/>
  <pageSetup paperSize="9" orientation="portrait" r:id="rId1"/>
  <headerFooter alignWithMargins="0">
    <oddHeader>&amp;C&amp;"Times New Roman,Félkövér"&amp;11
ELEK VÁROS ÖNKORMÁNYZATA SAJÁT BEVÉTELEINEK BEMUTATÁSA 353/2011. (XII.30.) KORMÁNYRENDELET 2.§ (1) BEKEZDÉSE SZERINTI BONTÁSBAN    
&amp;R&amp;"Times New Roman,Normál"&amp;9 20. melléklet az 3/2025(II.26.)
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8" tint="0.39997558519241921"/>
  </sheetPr>
  <dimension ref="A1:Q26"/>
  <sheetViews>
    <sheetView view="pageLayout" zoomScaleNormal="145" workbookViewId="0">
      <selection activeCell="D21" sqref="D21"/>
    </sheetView>
  </sheetViews>
  <sheetFormatPr defaultRowHeight="13.2"/>
  <cols>
    <col min="1" max="1" width="18" customWidth="1"/>
    <col min="2" max="2" width="8.5546875" customWidth="1"/>
    <col min="3" max="3" width="7.5546875" customWidth="1"/>
    <col min="4" max="4" width="7.33203125" customWidth="1"/>
    <col min="5" max="5" width="8.109375" customWidth="1"/>
    <col min="6" max="6" width="7" customWidth="1"/>
    <col min="7" max="7" width="7.88671875" customWidth="1"/>
    <col min="8" max="8" width="7.109375" customWidth="1"/>
    <col min="9" max="9" width="8.5546875" customWidth="1"/>
    <col min="10" max="10" width="8.6640625" customWidth="1"/>
    <col min="11" max="11" width="9.44140625" customWidth="1"/>
    <col min="12" max="12" width="9" customWidth="1"/>
    <col min="13" max="13" width="7.109375" customWidth="1"/>
    <col min="14" max="14" width="12.109375" customWidth="1"/>
    <col min="15" max="15" width="11.44140625" bestFit="1" customWidth="1"/>
    <col min="16" max="16" width="12.44140625" customWidth="1"/>
    <col min="17" max="17" width="13.5546875" customWidth="1"/>
  </cols>
  <sheetData>
    <row r="1" spans="1:17" ht="17.399999999999999" thickBot="1">
      <c r="A1" s="936"/>
      <c r="B1" s="936"/>
      <c r="C1" s="936"/>
      <c r="D1" s="936"/>
      <c r="E1" s="936"/>
      <c r="F1" s="936"/>
      <c r="G1" s="936"/>
      <c r="H1" s="936"/>
      <c r="I1" s="936"/>
      <c r="J1" s="936"/>
      <c r="K1" s="936"/>
      <c r="L1" s="936"/>
      <c r="M1" s="936"/>
      <c r="N1" s="936"/>
    </row>
    <row r="2" spans="1:17">
      <c r="A2" s="391" t="s">
        <v>105</v>
      </c>
      <c r="B2" s="392" t="s">
        <v>215</v>
      </c>
      <c r="C2" s="392" t="s">
        <v>216</v>
      </c>
      <c r="D2" s="392" t="s">
        <v>217</v>
      </c>
      <c r="E2" s="392" t="s">
        <v>218</v>
      </c>
      <c r="F2" s="392" t="s">
        <v>219</v>
      </c>
      <c r="G2" s="392" t="s">
        <v>23</v>
      </c>
      <c r="H2" s="392" t="s">
        <v>24</v>
      </c>
      <c r="I2" s="392" t="s">
        <v>220</v>
      </c>
      <c r="J2" s="392" t="s">
        <v>26</v>
      </c>
      <c r="K2" s="392" t="s">
        <v>221</v>
      </c>
      <c r="L2" s="392" t="s">
        <v>222</v>
      </c>
      <c r="M2" s="392" t="s">
        <v>223</v>
      </c>
      <c r="N2" s="393" t="s">
        <v>30</v>
      </c>
    </row>
    <row r="3" spans="1:17">
      <c r="A3" s="419" t="s">
        <v>224</v>
      </c>
      <c r="B3" s="420">
        <f>'1 melléklet'!J16+'1 melléklet'!J19</f>
        <v>115649888</v>
      </c>
      <c r="C3" s="420">
        <f>B26</f>
        <v>110283815.0633333</v>
      </c>
      <c r="D3" s="420">
        <f>C26</f>
        <v>113737378.88666663</v>
      </c>
      <c r="E3" s="420">
        <f t="shared" ref="E3:M3" si="0">D26</f>
        <v>140736406.45999995</v>
      </c>
      <c r="F3" s="420">
        <f t="shared" si="0"/>
        <v>111961434.03333327</v>
      </c>
      <c r="G3" s="420">
        <f t="shared" si="0"/>
        <v>79914997.856666595</v>
      </c>
      <c r="H3" s="420">
        <f t="shared" si="0"/>
        <v>35999921.429999918</v>
      </c>
      <c r="I3" s="420">
        <f>H26</f>
        <v>7896949.0033332407</v>
      </c>
      <c r="J3" s="420">
        <f t="shared" si="0"/>
        <v>21749512.826666564</v>
      </c>
      <c r="K3" s="420">
        <f t="shared" si="0"/>
        <v>101346076.64999989</v>
      </c>
      <c r="L3" s="420">
        <f t="shared" si="0"/>
        <v>146409640.47333321</v>
      </c>
      <c r="M3" s="420">
        <f t="shared" si="0"/>
        <v>125863204.29666653</v>
      </c>
      <c r="N3" s="421"/>
    </row>
    <row r="4" spans="1:17">
      <c r="A4" s="937" t="s">
        <v>225</v>
      </c>
      <c r="B4" s="938"/>
      <c r="C4" s="938"/>
      <c r="D4" s="938"/>
      <c r="E4" s="938"/>
      <c r="F4" s="938"/>
      <c r="G4" s="938"/>
      <c r="H4" s="938"/>
      <c r="I4" s="938"/>
      <c r="J4" s="938"/>
      <c r="K4" s="938"/>
      <c r="L4" s="938"/>
      <c r="M4" s="938"/>
      <c r="N4" s="939"/>
    </row>
    <row r="5" spans="1:17">
      <c r="A5" s="940"/>
      <c r="B5" s="941"/>
      <c r="C5" s="941"/>
      <c r="D5" s="941"/>
      <c r="E5" s="941"/>
      <c r="F5" s="941"/>
      <c r="G5" s="941"/>
      <c r="H5" s="941"/>
      <c r="I5" s="941"/>
      <c r="J5" s="941"/>
      <c r="K5" s="941"/>
      <c r="L5" s="941"/>
      <c r="M5" s="941"/>
      <c r="N5" s="942"/>
    </row>
    <row r="6" spans="1:17" ht="21">
      <c r="A6" s="422" t="s">
        <v>226</v>
      </c>
      <c r="B6" s="423">
        <f>$N$6*0.12</f>
        <v>125527089.72</v>
      </c>
      <c r="C6" s="423">
        <f>$N$6*0.08</f>
        <v>83684726.480000004</v>
      </c>
      <c r="D6" s="423">
        <f t="shared" ref="D6:M6" si="1">$N$6*0.08</f>
        <v>83684726.480000004</v>
      </c>
      <c r="E6" s="423">
        <f t="shared" si="1"/>
        <v>83684726.480000004</v>
      </c>
      <c r="F6" s="423">
        <f t="shared" si="1"/>
        <v>83684726.480000004</v>
      </c>
      <c r="G6" s="423">
        <f t="shared" si="1"/>
        <v>83684726.480000004</v>
      </c>
      <c r="H6" s="423">
        <f t="shared" si="1"/>
        <v>83684726.480000004</v>
      </c>
      <c r="I6" s="423">
        <f t="shared" si="1"/>
        <v>83684726.480000004</v>
      </c>
      <c r="J6" s="423">
        <f t="shared" si="1"/>
        <v>83684726.480000004</v>
      </c>
      <c r="K6" s="423">
        <f t="shared" si="1"/>
        <v>83684726.480000004</v>
      </c>
      <c r="L6" s="423">
        <f t="shared" si="1"/>
        <v>83684726.480000004</v>
      </c>
      <c r="M6" s="423">
        <f t="shared" si="1"/>
        <v>83684726.480000004</v>
      </c>
      <c r="N6" s="424">
        <f>'1 melléklet'!J3</f>
        <v>1046059081</v>
      </c>
      <c r="O6" s="138"/>
      <c r="P6" s="138"/>
      <c r="Q6" s="140"/>
    </row>
    <row r="7" spans="1:17">
      <c r="A7" s="422" t="s">
        <v>48</v>
      </c>
      <c r="B7" s="423"/>
      <c r="C7" s="423"/>
      <c r="D7" s="423">
        <v>49045000</v>
      </c>
      <c r="E7" s="423"/>
      <c r="F7" s="423"/>
      <c r="G7" s="423">
        <v>25000000</v>
      </c>
      <c r="H7" s="423"/>
      <c r="I7" s="423"/>
      <c r="J7" s="423">
        <v>34045000</v>
      </c>
      <c r="K7" s="423">
        <v>1670000</v>
      </c>
      <c r="L7" s="423">
        <v>1500000</v>
      </c>
      <c r="M7" s="423">
        <v>2660000</v>
      </c>
      <c r="N7" s="424">
        <f>'1 melléklet'!J5</f>
        <v>113290098</v>
      </c>
      <c r="O7" s="138"/>
      <c r="P7" s="138"/>
      <c r="Q7" s="140"/>
    </row>
    <row r="8" spans="1:17">
      <c r="A8" s="422" t="s">
        <v>227</v>
      </c>
      <c r="B8" s="423">
        <f>$N$8/12</f>
        <v>26895536.25</v>
      </c>
      <c r="C8" s="423">
        <f t="shared" ref="C8:L8" si="2">$N$8/12</f>
        <v>26895536.25</v>
      </c>
      <c r="D8" s="423">
        <v>26896000</v>
      </c>
      <c r="E8" s="423">
        <v>26896000</v>
      </c>
      <c r="F8" s="423">
        <f t="shared" si="2"/>
        <v>26895536.25</v>
      </c>
      <c r="G8" s="423">
        <v>26896</v>
      </c>
      <c r="H8" s="423">
        <v>56890000</v>
      </c>
      <c r="I8" s="423">
        <f t="shared" si="2"/>
        <v>26895536.25</v>
      </c>
      <c r="J8" s="423">
        <f t="shared" si="2"/>
        <v>26895536.25</v>
      </c>
      <c r="K8" s="423">
        <f t="shared" si="2"/>
        <v>26895536.25</v>
      </c>
      <c r="L8" s="423">
        <f t="shared" si="2"/>
        <v>26895536.25</v>
      </c>
      <c r="M8" s="423">
        <v>23768000</v>
      </c>
      <c r="N8" s="424">
        <f>'1 melléklet'!J6</f>
        <v>322746435</v>
      </c>
      <c r="O8" s="138"/>
      <c r="P8" s="138"/>
      <c r="Q8" s="140"/>
    </row>
    <row r="9" spans="1:17" ht="21">
      <c r="A9" s="422" t="s">
        <v>353</v>
      </c>
      <c r="B9" s="423">
        <f>$N$9/12</f>
        <v>1246591.6666666667</v>
      </c>
      <c r="C9" s="423">
        <f t="shared" ref="C9:M9" si="3">$N$9/12</f>
        <v>1246591.6666666667</v>
      </c>
      <c r="D9" s="423">
        <f t="shared" si="3"/>
        <v>1246591.6666666667</v>
      </c>
      <c r="E9" s="423">
        <f t="shared" si="3"/>
        <v>1246591.6666666667</v>
      </c>
      <c r="F9" s="423">
        <f t="shared" si="3"/>
        <v>1246591.6666666667</v>
      </c>
      <c r="G9" s="423">
        <f t="shared" si="3"/>
        <v>1246591.6666666667</v>
      </c>
      <c r="H9" s="423">
        <f t="shared" si="3"/>
        <v>1246591.6666666667</v>
      </c>
      <c r="I9" s="423">
        <f t="shared" si="3"/>
        <v>1246591.6666666667</v>
      </c>
      <c r="J9" s="423">
        <f t="shared" si="3"/>
        <v>1246591.6666666667</v>
      </c>
      <c r="K9" s="423">
        <f t="shared" si="3"/>
        <v>1246591.6666666667</v>
      </c>
      <c r="L9" s="423">
        <f t="shared" si="3"/>
        <v>1246591.6666666667</v>
      </c>
      <c r="M9" s="423">
        <f t="shared" si="3"/>
        <v>1246591.6666666667</v>
      </c>
      <c r="N9" s="424">
        <f>'1 melléklet'!J7</f>
        <v>14959100</v>
      </c>
      <c r="O9" s="138"/>
      <c r="P9" s="138"/>
      <c r="Q9" s="140"/>
    </row>
    <row r="10" spans="1:17" ht="21">
      <c r="A10" s="422" t="s">
        <v>385</v>
      </c>
      <c r="B10" s="423"/>
      <c r="C10" s="423">
        <v>25500000</v>
      </c>
      <c r="D10" s="423"/>
      <c r="E10" s="423"/>
      <c r="F10" s="423"/>
      <c r="G10" s="423"/>
      <c r="H10" s="423"/>
      <c r="I10" s="423">
        <v>39899000</v>
      </c>
      <c r="J10" s="423">
        <v>67598000</v>
      </c>
      <c r="K10" s="423">
        <v>67558000</v>
      </c>
      <c r="L10" s="423"/>
      <c r="M10" s="423">
        <v>40000000</v>
      </c>
      <c r="N10" s="424">
        <f>'1 melléklet'!J13+'1 melléklet'!J23</f>
        <v>240555087</v>
      </c>
      <c r="O10" s="138"/>
      <c r="P10" s="138"/>
      <c r="Q10" s="140"/>
    </row>
    <row r="11" spans="1:17">
      <c r="A11" s="419" t="s">
        <v>3</v>
      </c>
      <c r="B11" s="425">
        <f>SUM(B6:B10)</f>
        <v>153669217.63666666</v>
      </c>
      <c r="C11" s="425">
        <f t="shared" ref="C11:M11" si="4">SUM(C6:C10)</f>
        <v>137326854.39666668</v>
      </c>
      <c r="D11" s="425">
        <f t="shared" si="4"/>
        <v>160872318.14666668</v>
      </c>
      <c r="E11" s="425">
        <f t="shared" si="4"/>
        <v>111827318.14666668</v>
      </c>
      <c r="F11" s="425">
        <f t="shared" si="4"/>
        <v>111826854.39666668</v>
      </c>
      <c r="G11" s="425">
        <f t="shared" si="4"/>
        <v>109958214.14666668</v>
      </c>
      <c r="H11" s="425">
        <f t="shared" si="4"/>
        <v>141821318.14666668</v>
      </c>
      <c r="I11" s="425">
        <f t="shared" si="4"/>
        <v>151725854.39666668</v>
      </c>
      <c r="J11" s="425">
        <f>SUM(J6:J10)</f>
        <v>213469854.39666668</v>
      </c>
      <c r="K11" s="425">
        <f t="shared" si="4"/>
        <v>181054854.39666668</v>
      </c>
      <c r="L11" s="425">
        <f t="shared" si="4"/>
        <v>113326854.39666668</v>
      </c>
      <c r="M11" s="425">
        <f t="shared" si="4"/>
        <v>151359318.14666668</v>
      </c>
      <c r="N11" s="426">
        <f>SUM(B11:M11)</f>
        <v>1738238830.7500002</v>
      </c>
      <c r="O11" s="139"/>
      <c r="P11" s="139"/>
    </row>
    <row r="12" spans="1:17">
      <c r="A12" s="943"/>
      <c r="B12" s="944"/>
      <c r="C12" s="944"/>
      <c r="D12" s="944"/>
      <c r="E12" s="944"/>
      <c r="F12" s="944"/>
      <c r="G12" s="944"/>
      <c r="H12" s="944"/>
      <c r="I12" s="944"/>
      <c r="J12" s="944"/>
      <c r="K12" s="944"/>
      <c r="L12" s="944"/>
      <c r="M12" s="944"/>
      <c r="N12" s="945"/>
    </row>
    <row r="13" spans="1:17">
      <c r="A13" s="419" t="s">
        <v>228</v>
      </c>
      <c r="B13" s="420">
        <f>B3+B11</f>
        <v>269319105.63666666</v>
      </c>
      <c r="C13" s="420">
        <f>B26+C11</f>
        <v>247610669.45999998</v>
      </c>
      <c r="D13" s="420">
        <f>C26+D11</f>
        <v>274609697.0333333</v>
      </c>
      <c r="E13" s="420">
        <f t="shared" ref="E13:J13" si="5">D26+E11</f>
        <v>252563724.60666662</v>
      </c>
      <c r="F13" s="420">
        <f t="shared" si="5"/>
        <v>223788288.42999995</v>
      </c>
      <c r="G13" s="420">
        <f t="shared" si="5"/>
        <v>189873212.00333327</v>
      </c>
      <c r="H13" s="420">
        <f t="shared" si="5"/>
        <v>177821239.57666659</v>
      </c>
      <c r="I13" s="420">
        <f t="shared" si="5"/>
        <v>159622803.39999992</v>
      </c>
      <c r="J13" s="420">
        <f t="shared" si="5"/>
        <v>235219367.22333324</v>
      </c>
      <c r="K13" s="420">
        <f>J26+K11</f>
        <v>282400931.04666656</v>
      </c>
      <c r="L13" s="420">
        <f>K26+L11</f>
        <v>259736494.86999989</v>
      </c>
      <c r="M13" s="420">
        <f>L26+M11</f>
        <v>277222522.44333321</v>
      </c>
      <c r="N13" s="421"/>
    </row>
    <row r="14" spans="1:17">
      <c r="A14" s="937" t="s">
        <v>229</v>
      </c>
      <c r="B14" s="938"/>
      <c r="C14" s="938"/>
      <c r="D14" s="938"/>
      <c r="E14" s="938"/>
      <c r="F14" s="938"/>
      <c r="G14" s="938"/>
      <c r="H14" s="938"/>
      <c r="I14" s="938"/>
      <c r="J14" s="938"/>
      <c r="K14" s="938"/>
      <c r="L14" s="938"/>
      <c r="M14" s="938"/>
      <c r="N14" s="939"/>
    </row>
    <row r="15" spans="1:17">
      <c r="A15" s="940"/>
      <c r="B15" s="941"/>
      <c r="C15" s="941"/>
      <c r="D15" s="941"/>
      <c r="E15" s="941"/>
      <c r="F15" s="941"/>
      <c r="G15" s="941"/>
      <c r="H15" s="941"/>
      <c r="I15" s="941"/>
      <c r="J15" s="941"/>
      <c r="K15" s="941"/>
      <c r="L15" s="941"/>
      <c r="M15" s="941"/>
      <c r="N15" s="942"/>
    </row>
    <row r="16" spans="1:17">
      <c r="A16" s="422" t="s">
        <v>230</v>
      </c>
      <c r="B16" s="423">
        <f>$N$16/12</f>
        <v>69729830.073109269</v>
      </c>
      <c r="C16" s="423">
        <f t="shared" ref="C16:M16" si="6">$N$16/12</f>
        <v>69729830.073109269</v>
      </c>
      <c r="D16" s="423">
        <f t="shared" si="6"/>
        <v>69729830.073109269</v>
      </c>
      <c r="E16" s="423">
        <f t="shared" si="6"/>
        <v>69729830.073109269</v>
      </c>
      <c r="F16" s="423">
        <f t="shared" si="6"/>
        <v>69729830.073109269</v>
      </c>
      <c r="G16" s="423">
        <f t="shared" si="6"/>
        <v>69729830.073109269</v>
      </c>
      <c r="H16" s="423">
        <f t="shared" si="6"/>
        <v>69729830.073109269</v>
      </c>
      <c r="I16" s="423">
        <f t="shared" si="6"/>
        <v>69729830.073109269</v>
      </c>
      <c r="J16" s="423">
        <f t="shared" si="6"/>
        <v>69729830.073109269</v>
      </c>
      <c r="K16" s="423">
        <f t="shared" si="6"/>
        <v>69729830.073109269</v>
      </c>
      <c r="L16" s="423">
        <f t="shared" si="6"/>
        <v>69729830.073109269</v>
      </c>
      <c r="M16" s="423">
        <f t="shared" si="6"/>
        <v>69729830.073109269</v>
      </c>
      <c r="N16" s="424">
        <f>'1 melléklet'!T3</f>
        <v>836757960.87731123</v>
      </c>
    </row>
    <row r="17" spans="1:14" ht="21" customHeight="1">
      <c r="A17" s="422" t="s">
        <v>231</v>
      </c>
      <c r="B17" s="423">
        <f>$N$17/12</f>
        <v>8225415.793557412</v>
      </c>
      <c r="C17" s="423">
        <f t="shared" ref="C17:M17" si="7">$N$17/12</f>
        <v>8225415.793557412</v>
      </c>
      <c r="D17" s="423">
        <f t="shared" si="7"/>
        <v>8225415.793557412</v>
      </c>
      <c r="E17" s="423">
        <f t="shared" si="7"/>
        <v>8225415.793557412</v>
      </c>
      <c r="F17" s="423">
        <f t="shared" si="7"/>
        <v>8225415.793557412</v>
      </c>
      <c r="G17" s="423">
        <f t="shared" si="7"/>
        <v>8225415.793557412</v>
      </c>
      <c r="H17" s="423">
        <f t="shared" si="7"/>
        <v>8225415.793557412</v>
      </c>
      <c r="I17" s="423">
        <f t="shared" si="7"/>
        <v>8225415.793557412</v>
      </c>
      <c r="J17" s="423">
        <f t="shared" si="7"/>
        <v>8225415.793557412</v>
      </c>
      <c r="K17" s="423">
        <f t="shared" si="7"/>
        <v>8225415.793557412</v>
      </c>
      <c r="L17" s="423">
        <f t="shared" si="7"/>
        <v>8225415.793557412</v>
      </c>
      <c r="M17" s="423">
        <f t="shared" si="7"/>
        <v>8225415.793557412</v>
      </c>
      <c r="N17" s="424">
        <f>'1 melléklet'!T4</f>
        <v>98704989.52268894</v>
      </c>
    </row>
    <row r="18" spans="1:14" ht="12" customHeight="1">
      <c r="A18" s="422" t="s">
        <v>2</v>
      </c>
      <c r="B18" s="423">
        <f>$N$18/12</f>
        <v>53501419.706666671</v>
      </c>
      <c r="C18" s="423">
        <f t="shared" ref="C18:M18" si="8">$N$18/12</f>
        <v>53501419.706666671</v>
      </c>
      <c r="D18" s="423">
        <f t="shared" si="8"/>
        <v>53501419.706666671</v>
      </c>
      <c r="E18" s="423">
        <f t="shared" si="8"/>
        <v>53501419.706666671</v>
      </c>
      <c r="F18" s="423">
        <f t="shared" si="8"/>
        <v>53501419.706666671</v>
      </c>
      <c r="G18" s="423">
        <f t="shared" si="8"/>
        <v>53501419.706666671</v>
      </c>
      <c r="H18" s="423">
        <f t="shared" si="8"/>
        <v>53501419.706666671</v>
      </c>
      <c r="I18" s="423">
        <f t="shared" si="8"/>
        <v>53501419.706666671</v>
      </c>
      <c r="J18" s="423">
        <f t="shared" si="8"/>
        <v>53501419.706666671</v>
      </c>
      <c r="K18" s="423">
        <f t="shared" si="8"/>
        <v>53501419.706666671</v>
      </c>
      <c r="L18" s="423">
        <f t="shared" si="8"/>
        <v>53501419.706666671</v>
      </c>
      <c r="M18" s="423">
        <f t="shared" si="8"/>
        <v>53501419.706666671</v>
      </c>
      <c r="N18" s="424">
        <f>'1 melléklet'!T5</f>
        <v>642017036.48000002</v>
      </c>
    </row>
    <row r="19" spans="1:14" ht="24.75" customHeight="1">
      <c r="A19" s="422" t="s">
        <v>43</v>
      </c>
      <c r="B19" s="423">
        <f>$N$19/12</f>
        <v>2083291.6666666667</v>
      </c>
      <c r="C19" s="423">
        <f t="shared" ref="C19:M19" si="9">$N$19/12</f>
        <v>2083291.6666666667</v>
      </c>
      <c r="D19" s="423">
        <f t="shared" si="9"/>
        <v>2083291.6666666667</v>
      </c>
      <c r="E19" s="423">
        <f t="shared" si="9"/>
        <v>2083291.6666666667</v>
      </c>
      <c r="F19" s="423">
        <f t="shared" si="9"/>
        <v>2083291.6666666667</v>
      </c>
      <c r="G19" s="423">
        <f t="shared" si="9"/>
        <v>2083291.6666666667</v>
      </c>
      <c r="H19" s="423">
        <f t="shared" si="9"/>
        <v>2083291.6666666667</v>
      </c>
      <c r="I19" s="423">
        <f t="shared" si="9"/>
        <v>2083291.6666666667</v>
      </c>
      <c r="J19" s="423">
        <f t="shared" si="9"/>
        <v>2083291.6666666667</v>
      </c>
      <c r="K19" s="423">
        <f t="shared" si="9"/>
        <v>2083291.6666666667</v>
      </c>
      <c r="L19" s="423">
        <f t="shared" si="9"/>
        <v>2083291.6666666667</v>
      </c>
      <c r="M19" s="423">
        <f t="shared" si="9"/>
        <v>2083291.6666666667</v>
      </c>
      <c r="N19" s="424">
        <f>'1 melléklet'!T6</f>
        <v>24999500</v>
      </c>
    </row>
    <row r="20" spans="1:14" ht="19.5" customHeight="1">
      <c r="A20" s="422" t="s">
        <v>232</v>
      </c>
      <c r="B20" s="423"/>
      <c r="C20" s="423"/>
      <c r="D20" s="423"/>
      <c r="E20" s="423">
        <v>6729000</v>
      </c>
      <c r="F20" s="423"/>
      <c r="G20" s="423"/>
      <c r="H20" s="423"/>
      <c r="I20" s="423">
        <v>4000000</v>
      </c>
      <c r="J20" s="423"/>
      <c r="K20" s="423"/>
      <c r="L20" s="423"/>
      <c r="M20" s="423"/>
      <c r="N20" s="424">
        <f>'1 melléklet'!T7</f>
        <v>10728930</v>
      </c>
    </row>
    <row r="21" spans="1:14" ht="16.5" customHeight="1">
      <c r="A21" s="422" t="s">
        <v>233</v>
      </c>
      <c r="B21" s="423"/>
      <c r="C21" s="423"/>
      <c r="D21" s="423"/>
      <c r="E21" s="423"/>
      <c r="F21" s="423">
        <v>10000000</v>
      </c>
      <c r="G21" s="423">
        <v>20000000</v>
      </c>
      <c r="H21" s="423">
        <v>36051000</v>
      </c>
      <c r="I21" s="423"/>
      <c r="J21" s="423"/>
      <c r="K21" s="423">
        <v>2118000</v>
      </c>
      <c r="L21" s="423"/>
      <c r="M21" s="423"/>
      <c r="N21" s="424">
        <f>'1 melléklet'!T11+'1 melléklet'!T12</f>
        <v>120888992</v>
      </c>
    </row>
    <row r="22" spans="1:14" ht="22.5" customHeight="1">
      <c r="A22" s="422" t="s">
        <v>234</v>
      </c>
      <c r="B22" s="423">
        <f>$N$22/12</f>
        <v>333333.33333333331</v>
      </c>
      <c r="C22" s="423">
        <f t="shared" ref="C22:M22" si="10">$N$22/12</f>
        <v>333333.33333333331</v>
      </c>
      <c r="D22" s="423">
        <f t="shared" si="10"/>
        <v>333333.33333333331</v>
      </c>
      <c r="E22" s="423">
        <f t="shared" si="10"/>
        <v>333333.33333333331</v>
      </c>
      <c r="F22" s="423">
        <f t="shared" si="10"/>
        <v>333333.33333333331</v>
      </c>
      <c r="G22" s="423">
        <f t="shared" si="10"/>
        <v>333333.33333333331</v>
      </c>
      <c r="H22" s="423">
        <f t="shared" si="10"/>
        <v>333333.33333333331</v>
      </c>
      <c r="I22" s="423">
        <f t="shared" si="10"/>
        <v>333333.33333333331</v>
      </c>
      <c r="J22" s="423">
        <f t="shared" si="10"/>
        <v>333333.33333333331</v>
      </c>
      <c r="K22" s="423">
        <f t="shared" si="10"/>
        <v>333333.33333333331</v>
      </c>
      <c r="L22" s="423">
        <f t="shared" si="10"/>
        <v>333333.33333333331</v>
      </c>
      <c r="M22" s="423">
        <f t="shared" si="10"/>
        <v>333333.33333333331</v>
      </c>
      <c r="N22" s="424">
        <f>'1 melléklet'!T13</f>
        <v>4000000</v>
      </c>
    </row>
    <row r="23" spans="1:14" ht="23.25" customHeight="1">
      <c r="A23" s="422" t="s">
        <v>384</v>
      </c>
      <c r="B23" s="423">
        <v>25162000</v>
      </c>
      <c r="C23" s="423"/>
      <c r="D23" s="423"/>
      <c r="E23" s="423"/>
      <c r="F23" s="423"/>
      <c r="G23" s="423"/>
      <c r="H23" s="423"/>
      <c r="I23" s="423"/>
      <c r="J23" s="423"/>
      <c r="K23" s="423"/>
      <c r="L23" s="423"/>
      <c r="M23" s="423">
        <v>40000000</v>
      </c>
      <c r="N23" s="424">
        <f>'1 melléklet'!T19+'1 melléklet'!T18</f>
        <v>65162381</v>
      </c>
    </row>
    <row r="24" spans="1:14" ht="14.25" customHeight="1">
      <c r="A24" s="419" t="s">
        <v>235</v>
      </c>
      <c r="B24" s="427">
        <f t="shared" ref="B24:N24" si="11">SUM(B16:B23)</f>
        <v>159035290.57333335</v>
      </c>
      <c r="C24" s="427">
        <f>SUM(C16:C23)</f>
        <v>133873290.57333335</v>
      </c>
      <c r="D24" s="427">
        <f t="shared" si="11"/>
        <v>133873290.57333335</v>
      </c>
      <c r="E24" s="427">
        <f t="shared" si="11"/>
        <v>140602290.57333335</v>
      </c>
      <c r="F24" s="427">
        <f t="shared" si="11"/>
        <v>143873290.57333335</v>
      </c>
      <c r="G24" s="427">
        <f t="shared" si="11"/>
        <v>153873290.57333335</v>
      </c>
      <c r="H24" s="427">
        <f t="shared" si="11"/>
        <v>169924290.57333335</v>
      </c>
      <c r="I24" s="427">
        <f t="shared" si="11"/>
        <v>137873290.57333335</v>
      </c>
      <c r="J24" s="427">
        <f t="shared" si="11"/>
        <v>133873290.57333335</v>
      </c>
      <c r="K24" s="427">
        <f t="shared" si="11"/>
        <v>135991290.57333335</v>
      </c>
      <c r="L24" s="427">
        <f t="shared" si="11"/>
        <v>133873290.57333335</v>
      </c>
      <c r="M24" s="427">
        <f t="shared" si="11"/>
        <v>173873290.57333335</v>
      </c>
      <c r="N24" s="421">
        <f t="shared" si="11"/>
        <v>1803259789.8800001</v>
      </c>
    </row>
    <row r="25" spans="1:14">
      <c r="A25" s="932"/>
      <c r="B25" s="933"/>
      <c r="C25" s="933"/>
      <c r="D25" s="933"/>
      <c r="E25" s="933"/>
      <c r="F25" s="933"/>
      <c r="G25" s="933"/>
      <c r="H25" s="933"/>
      <c r="I25" s="933"/>
      <c r="J25" s="933"/>
      <c r="K25" s="933"/>
      <c r="L25" s="933"/>
      <c r="M25" s="934"/>
      <c r="N25" s="935"/>
    </row>
    <row r="26" spans="1:14" ht="13.8" thickBot="1">
      <c r="A26" s="428" t="s">
        <v>236</v>
      </c>
      <c r="B26" s="429">
        <f t="shared" ref="B26:M26" si="12">B13-B24</f>
        <v>110283815.0633333</v>
      </c>
      <c r="C26" s="429">
        <f t="shared" si="12"/>
        <v>113737378.88666663</v>
      </c>
      <c r="D26" s="429">
        <f t="shared" si="12"/>
        <v>140736406.45999995</v>
      </c>
      <c r="E26" s="429">
        <f t="shared" si="12"/>
        <v>111961434.03333327</v>
      </c>
      <c r="F26" s="429">
        <f>F13-F24</f>
        <v>79914997.856666595</v>
      </c>
      <c r="G26" s="429">
        <f t="shared" si="12"/>
        <v>35999921.429999918</v>
      </c>
      <c r="H26" s="429">
        <f t="shared" si="12"/>
        <v>7896949.0033332407</v>
      </c>
      <c r="I26" s="429">
        <f t="shared" si="12"/>
        <v>21749512.826666564</v>
      </c>
      <c r="J26" s="429">
        <f t="shared" si="12"/>
        <v>101346076.64999989</v>
      </c>
      <c r="K26" s="429">
        <f t="shared" si="12"/>
        <v>146409640.47333321</v>
      </c>
      <c r="L26" s="430">
        <f t="shared" si="12"/>
        <v>125863204.29666653</v>
      </c>
      <c r="M26" s="431">
        <f t="shared" si="12"/>
        <v>103349231.86999986</v>
      </c>
      <c r="N26" s="432"/>
    </row>
  </sheetData>
  <mergeCells count="5">
    <mergeCell ref="A25:N25"/>
    <mergeCell ref="A1:N1"/>
    <mergeCell ref="A4:N5"/>
    <mergeCell ref="A12:N12"/>
    <mergeCell ref="A14:N15"/>
  </mergeCells>
  <printOptions horizontalCentered="1"/>
  <pageMargins left="0" right="0" top="1.1023622047244095" bottom="0.74803149606299213" header="0.31496062992125984" footer="0.31496062992125984"/>
  <pageSetup paperSize="9" orientation="landscape" r:id="rId1"/>
  <headerFooter>
    <oddHeader>&amp;C&amp;"Times New Roman,Félkövér"&amp;11
ELEK VÁROS ÖNKORMÁNYZAT LIKVIDITÁSI TERVE 
2025.&amp;R&amp;"Times New Roman,Normál"&amp;9 21. melléklet a 3/2025(II.26.)önkormányzati rendelethez
Adatok E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1:X45"/>
  <sheetViews>
    <sheetView view="pageLayout" zoomScale="55" zoomScaleNormal="85" zoomScalePageLayoutView="55" workbookViewId="0">
      <selection activeCell="R36" sqref="R36"/>
    </sheetView>
  </sheetViews>
  <sheetFormatPr defaultColWidth="4.33203125" defaultRowHeight="13.8"/>
  <cols>
    <col min="1" max="1" width="6.6640625" style="223" customWidth="1"/>
    <col min="2" max="2" width="46.6640625" style="56" customWidth="1"/>
    <col min="3" max="3" width="6.88671875" style="56" customWidth="1"/>
    <col min="4" max="4" width="10" style="79" customWidth="1"/>
    <col min="5" max="5" width="10.109375" style="79" bestFit="1" customWidth="1"/>
    <col min="6" max="6" width="8.6640625" style="80" customWidth="1"/>
    <col min="7" max="7" width="9.6640625" style="32" customWidth="1"/>
    <col min="8" max="8" width="10.33203125" style="31" customWidth="1"/>
    <col min="9" max="9" width="9" style="31" customWidth="1"/>
    <col min="10" max="10" width="9.6640625" style="32" customWidth="1"/>
    <col min="11" max="11" width="10.33203125" style="31" bestFit="1" customWidth="1"/>
    <col min="12" max="12" width="9" style="31" customWidth="1"/>
    <col min="13" max="13" width="9.6640625" style="32" customWidth="1"/>
    <col min="14" max="14" width="10.33203125" style="31" bestFit="1" customWidth="1"/>
    <col min="15" max="15" width="9" style="31" customWidth="1"/>
    <col min="16" max="16" width="9.6640625" style="32" customWidth="1"/>
    <col min="17" max="17" width="10.33203125" style="31" bestFit="1" customWidth="1"/>
    <col min="18" max="18" width="9" style="31" customWidth="1"/>
    <col min="19" max="19" width="9.6640625" style="32" customWidth="1"/>
    <col min="20" max="20" width="10.33203125" style="31" bestFit="1" customWidth="1"/>
    <col min="21" max="21" width="9" style="31" customWidth="1"/>
    <col min="22" max="22" width="9.6640625" style="32" customWidth="1"/>
    <col min="23" max="23" width="10.33203125" style="31" bestFit="1" customWidth="1"/>
    <col min="24" max="24" width="9" style="31" customWidth="1"/>
    <col min="25" max="16384" width="4.33203125" style="31"/>
  </cols>
  <sheetData>
    <row r="1" spans="1:24" s="34" customFormat="1" ht="12" customHeight="1" thickBot="1">
      <c r="A1" s="217"/>
      <c r="C1" s="76"/>
      <c r="D1" s="703"/>
      <c r="E1" s="703"/>
      <c r="F1" s="70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693"/>
      <c r="S1" s="693"/>
      <c r="T1" s="693"/>
      <c r="U1" s="693"/>
      <c r="V1" s="693"/>
      <c r="W1" s="693"/>
      <c r="X1" s="693"/>
    </row>
    <row r="2" spans="1:24" s="76" customFormat="1" ht="100.5" customHeight="1" thickBot="1">
      <c r="A2" s="218"/>
      <c r="D2" s="724" t="s">
        <v>250</v>
      </c>
      <c r="E2" s="722"/>
      <c r="F2" s="723"/>
      <c r="G2" s="724" t="s">
        <v>251</v>
      </c>
      <c r="H2" s="722"/>
      <c r="I2" s="725"/>
      <c r="J2" s="721" t="s">
        <v>252</v>
      </c>
      <c r="K2" s="722"/>
      <c r="L2" s="723"/>
      <c r="M2" s="724" t="s">
        <v>253</v>
      </c>
      <c r="N2" s="722"/>
      <c r="O2" s="725"/>
      <c r="P2" s="721" t="s">
        <v>254</v>
      </c>
      <c r="Q2" s="722"/>
      <c r="R2" s="723"/>
      <c r="S2" s="724" t="s">
        <v>255</v>
      </c>
      <c r="T2" s="722"/>
      <c r="U2" s="723"/>
      <c r="V2" s="726" t="s">
        <v>7</v>
      </c>
      <c r="W2" s="727"/>
      <c r="X2" s="728"/>
    </row>
    <row r="3" spans="1:24" s="76" customFormat="1" ht="100.5" customHeight="1">
      <c r="A3" s="219" t="s">
        <v>33</v>
      </c>
      <c r="B3" s="158" t="s">
        <v>105</v>
      </c>
      <c r="C3" s="159" t="s">
        <v>111</v>
      </c>
      <c r="D3" s="667" t="s">
        <v>124</v>
      </c>
      <c r="E3" s="558" t="s">
        <v>125</v>
      </c>
      <c r="F3" s="559" t="s">
        <v>126</v>
      </c>
      <c r="G3" s="667" t="s">
        <v>124</v>
      </c>
      <c r="H3" s="558" t="s">
        <v>125</v>
      </c>
      <c r="I3" s="668" t="s">
        <v>126</v>
      </c>
      <c r="J3" s="669" t="s">
        <v>124</v>
      </c>
      <c r="K3" s="558" t="s">
        <v>125</v>
      </c>
      <c r="L3" s="559" t="s">
        <v>126</v>
      </c>
      <c r="M3" s="667" t="s">
        <v>124</v>
      </c>
      <c r="N3" s="558" t="s">
        <v>125</v>
      </c>
      <c r="O3" s="668" t="s">
        <v>126</v>
      </c>
      <c r="P3" s="669" t="s">
        <v>124</v>
      </c>
      <c r="Q3" s="558" t="s">
        <v>125</v>
      </c>
      <c r="R3" s="559" t="s">
        <v>126</v>
      </c>
      <c r="S3" s="667" t="s">
        <v>124</v>
      </c>
      <c r="T3" s="558" t="s">
        <v>125</v>
      </c>
      <c r="U3" s="559" t="s">
        <v>126</v>
      </c>
      <c r="V3" s="661" t="s">
        <v>124</v>
      </c>
      <c r="W3" s="662" t="s">
        <v>125</v>
      </c>
      <c r="X3" s="663" t="s">
        <v>126</v>
      </c>
    </row>
    <row r="4" spans="1:24" ht="17.100000000000001" customHeight="1">
      <c r="A4" s="220" t="s">
        <v>8</v>
      </c>
      <c r="B4" s="155" t="s">
        <v>46</v>
      </c>
      <c r="C4" s="161"/>
      <c r="D4" s="707"/>
      <c r="E4" s="708"/>
      <c r="F4" s="720"/>
      <c r="G4" s="707"/>
      <c r="H4" s="708"/>
      <c r="I4" s="709"/>
      <c r="J4" s="719"/>
      <c r="K4" s="708"/>
      <c r="L4" s="720"/>
      <c r="M4" s="707"/>
      <c r="N4" s="708"/>
      <c r="O4" s="709"/>
      <c r="P4" s="719"/>
      <c r="Q4" s="708"/>
      <c r="R4" s="720"/>
      <c r="S4" s="707"/>
      <c r="T4" s="708"/>
      <c r="U4" s="720"/>
      <c r="V4" s="713"/>
      <c r="W4" s="714"/>
      <c r="X4" s="715"/>
    </row>
    <row r="5" spans="1:24" ht="17.100000000000001" customHeight="1">
      <c r="A5" s="220">
        <v>1</v>
      </c>
      <c r="B5" s="155" t="s">
        <v>112</v>
      </c>
      <c r="C5" s="162" t="s">
        <v>113</v>
      </c>
      <c r="D5" s="144">
        <f>[1]BEVÉTEL!$M1922</f>
        <v>1042279081</v>
      </c>
      <c r="E5" s="143">
        <f>[1]BEVÉTEL!$N1922</f>
        <v>3780000</v>
      </c>
      <c r="F5" s="148">
        <f>[1]BEVÉTEL!$O1922</f>
        <v>0</v>
      </c>
      <c r="G5" s="144">
        <f>[2]BEVÉTEL!$M1922</f>
        <v>0</v>
      </c>
      <c r="H5" s="143">
        <f>[2]BEVÉTEL!$N1922</f>
        <v>0</v>
      </c>
      <c r="I5" s="148">
        <f>[2]BEVÉTEL!$O1922</f>
        <v>0</v>
      </c>
      <c r="J5" s="144">
        <f>[3]BEVÉTEL!$M1922</f>
        <v>0</v>
      </c>
      <c r="K5" s="143">
        <f>[3]BEVÉTEL!$N1922</f>
        <v>0</v>
      </c>
      <c r="L5" s="148">
        <f>[3]BEVÉTEL!$O1922</f>
        <v>0</v>
      </c>
      <c r="M5" s="144">
        <f>[4]BEVÉTEL!$M1922</f>
        <v>0</v>
      </c>
      <c r="N5" s="143">
        <f>[4]BEVÉTEL!$N1922</f>
        <v>0</v>
      </c>
      <c r="O5" s="148">
        <f>[4]BEVÉTEL!$O1922</f>
        <v>0</v>
      </c>
      <c r="P5" s="144">
        <f>[5]BEVÉTEL!$M1922</f>
        <v>0</v>
      </c>
      <c r="Q5" s="143">
        <f>[5]BEVÉTEL!$N1922</f>
        <v>0</v>
      </c>
      <c r="R5" s="148">
        <f>[5]BEVÉTEL!$O1922</f>
        <v>0</v>
      </c>
      <c r="S5" s="144">
        <f>[6]BEVÉTEL!$M1922</f>
        <v>0</v>
      </c>
      <c r="T5" s="143">
        <f>[6]BEVÉTEL!$N1922</f>
        <v>0</v>
      </c>
      <c r="U5" s="148">
        <f>[6]BEVÉTEL!$O1922</f>
        <v>0</v>
      </c>
      <c r="V5" s="224">
        <f>D5+G5+J5+M5+P5+S5</f>
        <v>1042279081</v>
      </c>
      <c r="W5" s="211">
        <f>E5+H5+K5+N5+Q5+T5</f>
        <v>3780000</v>
      </c>
      <c r="X5" s="214">
        <f>F5+I5+L5+O5+R5+U5</f>
        <v>0</v>
      </c>
    </row>
    <row r="6" spans="1:24" s="622" customFormat="1" ht="17.100000000000001" customHeight="1">
      <c r="A6" s="613"/>
      <c r="B6" s="614" t="s">
        <v>114</v>
      </c>
      <c r="C6" s="615" t="s">
        <v>135</v>
      </c>
      <c r="D6" s="616">
        <f>'4 melléklet '!D435</f>
        <v>826078872</v>
      </c>
      <c r="E6" s="617"/>
      <c r="F6" s="618"/>
      <c r="G6" s="616"/>
      <c r="H6" s="617"/>
      <c r="I6" s="618"/>
      <c r="J6" s="616"/>
      <c r="K6" s="617"/>
      <c r="L6" s="618"/>
      <c r="M6" s="616"/>
      <c r="N6" s="617"/>
      <c r="O6" s="618"/>
      <c r="P6" s="616"/>
      <c r="Q6" s="617"/>
      <c r="R6" s="618"/>
      <c r="S6" s="616"/>
      <c r="T6" s="617"/>
      <c r="U6" s="618"/>
      <c r="V6" s="619">
        <f t="shared" ref="V6:V28" si="0">D6+G6+J6+M6+P6+S6</f>
        <v>826078872</v>
      </c>
      <c r="W6" s="620">
        <f t="shared" ref="W6:W28" si="1">E6+H6+K6+N6+Q6+T6</f>
        <v>0</v>
      </c>
      <c r="X6" s="621">
        <f t="shared" ref="X6:X28" si="2">F6+I6+L6+O6+R6+U6</f>
        <v>0</v>
      </c>
    </row>
    <row r="7" spans="1:24" ht="17.100000000000001" customHeight="1">
      <c r="A7" s="220">
        <v>2</v>
      </c>
      <c r="B7" s="155" t="s">
        <v>48</v>
      </c>
      <c r="C7" s="162" t="s">
        <v>115</v>
      </c>
      <c r="D7" s="144">
        <f>[1]BEVÉTEL!$BU1922</f>
        <v>107642618</v>
      </c>
      <c r="E7" s="143">
        <f>[1]BEVÉTEL!$BV1922</f>
        <v>5647480</v>
      </c>
      <c r="F7" s="148">
        <f>[1]BEVÉTEL!$BW1922</f>
        <v>0</v>
      </c>
      <c r="G7" s="144">
        <f>[2]BEVÉTEL!$BU1922</f>
        <v>0</v>
      </c>
      <c r="H7" s="143">
        <f>[2]BEVÉTEL!$BV1922</f>
        <v>0</v>
      </c>
      <c r="I7" s="148">
        <f>[2]BEVÉTEL!$BW1922</f>
        <v>0</v>
      </c>
      <c r="J7" s="144">
        <f>[3]BEVÉTEL!$BU1922</f>
        <v>0</v>
      </c>
      <c r="K7" s="143">
        <f>[3]BEVÉTEL!$BV1922</f>
        <v>0</v>
      </c>
      <c r="L7" s="148">
        <f>[3]BEVÉTEL!$BW1922</f>
        <v>0</v>
      </c>
      <c r="M7" s="144">
        <f>[4]BEVÉTEL!$BU1922</f>
        <v>0</v>
      </c>
      <c r="N7" s="143">
        <f>[4]BEVÉTEL!$BV1922</f>
        <v>0</v>
      </c>
      <c r="O7" s="148">
        <f>[4]BEVÉTEL!$BW1922</f>
        <v>0</v>
      </c>
      <c r="P7" s="144">
        <f>[5]BEVÉTEL!$BU1922</f>
        <v>0</v>
      </c>
      <c r="Q7" s="143">
        <f>[5]BEVÉTEL!$BV1922</f>
        <v>0</v>
      </c>
      <c r="R7" s="148">
        <f>[5]BEVÉTEL!$BW1922</f>
        <v>0</v>
      </c>
      <c r="S7" s="144">
        <f>[6]BEVÉTEL!$BU1922</f>
        <v>0</v>
      </c>
      <c r="T7" s="143">
        <f>[6]BEVÉTEL!$BV1922</f>
        <v>0</v>
      </c>
      <c r="U7" s="148">
        <f>[6]BEVÉTEL!$BW1922</f>
        <v>0</v>
      </c>
      <c r="V7" s="224">
        <f t="shared" si="0"/>
        <v>107642618</v>
      </c>
      <c r="W7" s="211">
        <f t="shared" si="1"/>
        <v>5647480</v>
      </c>
      <c r="X7" s="214">
        <f t="shared" si="2"/>
        <v>0</v>
      </c>
    </row>
    <row r="8" spans="1:24" ht="17.100000000000001" customHeight="1">
      <c r="A8" s="220">
        <v>3</v>
      </c>
      <c r="B8" s="155" t="s">
        <v>227</v>
      </c>
      <c r="C8" s="162" t="s">
        <v>116</v>
      </c>
      <c r="D8" s="144">
        <f>[1]BEVÉTEL!$AB1922</f>
        <v>42997415</v>
      </c>
      <c r="E8" s="143">
        <f>[1]BEVÉTEL!$AC1922</f>
        <v>3811380</v>
      </c>
      <c r="F8" s="148">
        <f>[1]BEVÉTEL!$AD1922</f>
        <v>0</v>
      </c>
      <c r="G8" s="144">
        <f>[2]BEVÉTEL!$AB1922</f>
        <v>0</v>
      </c>
      <c r="H8" s="143">
        <f>[2]BEVÉTEL!$AC1922</f>
        <v>0</v>
      </c>
      <c r="I8" s="148">
        <f>[2]BEVÉTEL!$AD1922</f>
        <v>525000</v>
      </c>
      <c r="J8" s="144">
        <f>[3]BEVÉTEL!$AB1922</f>
        <v>1211000</v>
      </c>
      <c r="K8" s="143">
        <f>[3]BEVÉTEL!$AC1922</f>
        <v>0</v>
      </c>
      <c r="L8" s="148">
        <f>[3]BEVÉTEL!$AD1922</f>
        <v>0</v>
      </c>
      <c r="M8" s="144">
        <f>[4]BEVÉTEL!$AB1922</f>
        <v>3000000</v>
      </c>
      <c r="N8" s="143">
        <f>[4]BEVÉTEL!$AC1922</f>
        <v>0</v>
      </c>
      <c r="O8" s="148">
        <f>[4]BEVÉTEL!$AD1922</f>
        <v>0</v>
      </c>
      <c r="P8" s="144">
        <f>[5]BEVÉTEL!$AB1922</f>
        <v>75800000</v>
      </c>
      <c r="Q8" s="143">
        <f>[5]BEVÉTEL!$AC1922</f>
        <v>0</v>
      </c>
      <c r="R8" s="148">
        <f>[5]BEVÉTEL!$AD1922</f>
        <v>0</v>
      </c>
      <c r="S8" s="144">
        <f>[6]BEVÉTEL!$AB1922</f>
        <v>195401640</v>
      </c>
      <c r="T8" s="143">
        <f>[6]BEVÉTEL!$AC1922</f>
        <v>0</v>
      </c>
      <c r="U8" s="148">
        <f>[6]BEVÉTEL!$AD1922</f>
        <v>0</v>
      </c>
      <c r="V8" s="224">
        <f t="shared" si="0"/>
        <v>318410055</v>
      </c>
      <c r="W8" s="211">
        <f t="shared" si="1"/>
        <v>3811380</v>
      </c>
      <c r="X8" s="214">
        <f t="shared" si="2"/>
        <v>525000</v>
      </c>
    </row>
    <row r="9" spans="1:24" s="34" customFormat="1" ht="17.100000000000001" customHeight="1">
      <c r="A9" s="220">
        <v>4</v>
      </c>
      <c r="B9" s="155" t="s">
        <v>117</v>
      </c>
      <c r="C9" s="162" t="s">
        <v>118</v>
      </c>
      <c r="D9" s="144">
        <f>[1]BEVÉTEL!$BL1922</f>
        <v>0</v>
      </c>
      <c r="E9" s="143">
        <f>[1]BEVÉTEL!$BM1922</f>
        <v>14959100</v>
      </c>
      <c r="F9" s="148">
        <f>[1]BEVÉTEL!$BN1922</f>
        <v>0</v>
      </c>
      <c r="G9" s="144">
        <f>[2]BEVÉTEL!$BL1922</f>
        <v>0</v>
      </c>
      <c r="H9" s="143">
        <f>[2]BEVÉTEL!$BM1922</f>
        <v>0</v>
      </c>
      <c r="I9" s="148">
        <f>[2]BEVÉTEL!$BN1922</f>
        <v>0</v>
      </c>
      <c r="J9" s="144">
        <f>[3]BEVÉTEL!$BL1922</f>
        <v>0</v>
      </c>
      <c r="K9" s="143">
        <f>[3]BEVÉTEL!$BM1922</f>
        <v>0</v>
      </c>
      <c r="L9" s="148">
        <f>[3]BEVÉTEL!$BN1922</f>
        <v>0</v>
      </c>
      <c r="M9" s="144">
        <f>[4]BEVÉTEL!$BL1922</f>
        <v>0</v>
      </c>
      <c r="N9" s="143">
        <f>[4]BEVÉTEL!$BM1922</f>
        <v>0</v>
      </c>
      <c r="O9" s="148">
        <f>[4]BEVÉTEL!$BN1922</f>
        <v>0</v>
      </c>
      <c r="P9" s="144">
        <f>[5]BEVÉTEL!$BL1922</f>
        <v>0</v>
      </c>
      <c r="Q9" s="143">
        <f>[5]BEVÉTEL!$BM1922</f>
        <v>0</v>
      </c>
      <c r="R9" s="148">
        <f>[5]BEVÉTEL!$BN1922</f>
        <v>0</v>
      </c>
      <c r="S9" s="144">
        <f>[6]BEVÉTEL!$BL1922</f>
        <v>0</v>
      </c>
      <c r="T9" s="143">
        <f>[6]BEVÉTEL!$BM1922</f>
        <v>0</v>
      </c>
      <c r="U9" s="148">
        <f>[6]BEVÉTEL!$BN1922</f>
        <v>0</v>
      </c>
      <c r="V9" s="224">
        <f t="shared" si="0"/>
        <v>0</v>
      </c>
      <c r="W9" s="211">
        <f t="shared" si="1"/>
        <v>14959100</v>
      </c>
      <c r="X9" s="214">
        <f t="shared" si="2"/>
        <v>0</v>
      </c>
    </row>
    <row r="10" spans="1:24" s="34" customFormat="1" ht="17.100000000000001" customHeight="1">
      <c r="A10" s="221"/>
      <c r="B10" s="156" t="s">
        <v>52</v>
      </c>
      <c r="C10" s="164"/>
      <c r="D10" s="145">
        <f>SUM(D7:D9,D5)</f>
        <v>1192919114</v>
      </c>
      <c r="E10" s="146">
        <f>SUM(E7:E9,E5)</f>
        <v>28197960</v>
      </c>
      <c r="F10" s="147">
        <f>SUM(F7:F9,F5)</f>
        <v>0</v>
      </c>
      <c r="G10" s="145">
        <f t="shared" ref="G10:U10" si="3">SUM(G7:G9,G5)</f>
        <v>0</v>
      </c>
      <c r="H10" s="146">
        <f t="shared" si="3"/>
        <v>0</v>
      </c>
      <c r="I10" s="147">
        <f t="shared" si="3"/>
        <v>525000</v>
      </c>
      <c r="J10" s="145">
        <f t="shared" si="3"/>
        <v>1211000</v>
      </c>
      <c r="K10" s="146">
        <f t="shared" si="3"/>
        <v>0</v>
      </c>
      <c r="L10" s="147">
        <f t="shared" si="3"/>
        <v>0</v>
      </c>
      <c r="M10" s="145">
        <f t="shared" si="3"/>
        <v>3000000</v>
      </c>
      <c r="N10" s="146">
        <f t="shared" si="3"/>
        <v>0</v>
      </c>
      <c r="O10" s="147">
        <f t="shared" si="3"/>
        <v>0</v>
      </c>
      <c r="P10" s="145">
        <f t="shared" si="3"/>
        <v>75800000</v>
      </c>
      <c r="Q10" s="146">
        <f t="shared" si="3"/>
        <v>0</v>
      </c>
      <c r="R10" s="147">
        <f t="shared" si="3"/>
        <v>0</v>
      </c>
      <c r="S10" s="145">
        <f t="shared" si="3"/>
        <v>195401640</v>
      </c>
      <c r="T10" s="146">
        <f t="shared" si="3"/>
        <v>0</v>
      </c>
      <c r="U10" s="147">
        <f t="shared" si="3"/>
        <v>0</v>
      </c>
      <c r="V10" s="226">
        <f t="shared" si="0"/>
        <v>1468331754</v>
      </c>
      <c r="W10" s="212">
        <f t="shared" si="1"/>
        <v>28197960</v>
      </c>
      <c r="X10" s="215">
        <f t="shared" si="2"/>
        <v>525000</v>
      </c>
    </row>
    <row r="11" spans="1:24" ht="17.100000000000001" customHeight="1">
      <c r="A11" s="220" t="s">
        <v>42</v>
      </c>
      <c r="B11" s="155" t="s">
        <v>53</v>
      </c>
      <c r="C11" s="162"/>
      <c r="D11" s="716"/>
      <c r="E11" s="717"/>
      <c r="F11" s="718"/>
      <c r="G11" s="716"/>
      <c r="H11" s="717"/>
      <c r="I11" s="718"/>
      <c r="J11" s="716"/>
      <c r="K11" s="717"/>
      <c r="L11" s="718"/>
      <c r="M11" s="716"/>
      <c r="N11" s="717"/>
      <c r="O11" s="718"/>
      <c r="P11" s="716"/>
      <c r="Q11" s="717"/>
      <c r="R11" s="718"/>
      <c r="S11" s="716"/>
      <c r="T11" s="717"/>
      <c r="U11" s="718"/>
      <c r="V11" s="710">
        <f t="shared" si="0"/>
        <v>0</v>
      </c>
      <c r="W11" s="711"/>
      <c r="X11" s="712"/>
    </row>
    <row r="12" spans="1:24" ht="27.6">
      <c r="A12" s="220">
        <v>5</v>
      </c>
      <c r="B12" s="155" t="s">
        <v>62</v>
      </c>
      <c r="C12" s="162" t="s">
        <v>119</v>
      </c>
      <c r="D12" s="144">
        <f>[1]BEVÉTEL!$CM1922</f>
        <v>0</v>
      </c>
      <c r="E12" s="143">
        <f>[1]BEVÉTEL!$CN1922</f>
        <v>175055087</v>
      </c>
      <c r="F12" s="148">
        <f>[1]BEVÉTEL!$CO1922</f>
        <v>0</v>
      </c>
      <c r="G12" s="144">
        <f>[2]BEVÉTEL!$CM1922</f>
        <v>0</v>
      </c>
      <c r="H12" s="143">
        <f>[2]BEVÉTEL!$CN1922</f>
        <v>0</v>
      </c>
      <c r="I12" s="148">
        <f>[2]BEVÉTEL!$CO1922</f>
        <v>0</v>
      </c>
      <c r="J12" s="144">
        <f>[3]BEVÉTEL!$CM1922</f>
        <v>0</v>
      </c>
      <c r="K12" s="143">
        <f>[3]BEVÉTEL!$CN1922</f>
        <v>0</v>
      </c>
      <c r="L12" s="148">
        <f>[3]BEVÉTEL!$CO1922</f>
        <v>0</v>
      </c>
      <c r="M12" s="144">
        <f>[4]BEVÉTEL!$CM1922</f>
        <v>0</v>
      </c>
      <c r="N12" s="143">
        <f>[4]BEVÉTEL!$CN1922</f>
        <v>0</v>
      </c>
      <c r="O12" s="148">
        <f>[4]BEVÉTEL!$CO1922</f>
        <v>0</v>
      </c>
      <c r="P12" s="144">
        <f>[5]BEVÉTEL!$CM1922</f>
        <v>0</v>
      </c>
      <c r="Q12" s="143">
        <f>[5]BEVÉTEL!$CN1922</f>
        <v>0</v>
      </c>
      <c r="R12" s="148">
        <f>[5]BEVÉTEL!$CO1922</f>
        <v>0</v>
      </c>
      <c r="S12" s="144">
        <f>[6]BEVÉTEL!$CM1922</f>
        <v>0</v>
      </c>
      <c r="T12" s="143">
        <f>[6]BEVÉTEL!$CN1922</f>
        <v>0</v>
      </c>
      <c r="U12" s="148">
        <f>[6]BEVÉTEL!$CO1922</f>
        <v>0</v>
      </c>
      <c r="V12" s="224">
        <f t="shared" si="0"/>
        <v>0</v>
      </c>
      <c r="W12" s="211">
        <f t="shared" si="1"/>
        <v>175055087</v>
      </c>
      <c r="X12" s="214">
        <f t="shared" si="2"/>
        <v>0</v>
      </c>
    </row>
    <row r="13" spans="1:24" ht="17.100000000000001" customHeight="1">
      <c r="A13" s="220">
        <v>6</v>
      </c>
      <c r="B13" s="155" t="s">
        <v>120</v>
      </c>
      <c r="C13" s="162" t="s">
        <v>121</v>
      </c>
      <c r="D13" s="144">
        <f>[1]BEVÉTEL!$CY1922</f>
        <v>25500000</v>
      </c>
      <c r="E13" s="143">
        <f>[1]BEVÉTEL!$CZ1922</f>
        <v>0</v>
      </c>
      <c r="F13" s="148">
        <f>[1]BEVÉTEL!$DA1922</f>
        <v>0</v>
      </c>
      <c r="G13" s="144">
        <f>[2]BEVÉTEL!$CY1922</f>
        <v>0</v>
      </c>
      <c r="H13" s="143">
        <f>[2]BEVÉTEL!$CZ1922</f>
        <v>0</v>
      </c>
      <c r="I13" s="148">
        <f>[2]BEVÉTEL!$DA1922</f>
        <v>0</v>
      </c>
      <c r="J13" s="144">
        <f>[3]BEVÉTEL!$CY1922</f>
        <v>0</v>
      </c>
      <c r="K13" s="143">
        <f>[3]BEVÉTEL!$CZ1922</f>
        <v>0</v>
      </c>
      <c r="L13" s="148">
        <f>[3]BEVÉTEL!$DA1922</f>
        <v>0</v>
      </c>
      <c r="M13" s="144">
        <f>[4]BEVÉTEL!$CY1922</f>
        <v>0</v>
      </c>
      <c r="N13" s="143">
        <f>[4]BEVÉTEL!$CZ1922</f>
        <v>0</v>
      </c>
      <c r="O13" s="148">
        <f>[4]BEVÉTEL!$DA1922</f>
        <v>0</v>
      </c>
      <c r="P13" s="144">
        <f>[5]BEVÉTEL!$CY1922</f>
        <v>0</v>
      </c>
      <c r="Q13" s="143">
        <f>[5]BEVÉTEL!$CZ1922</f>
        <v>0</v>
      </c>
      <c r="R13" s="148">
        <f>[5]BEVÉTEL!$DA1922</f>
        <v>0</v>
      </c>
      <c r="S13" s="144">
        <f>[6]BEVÉTEL!$CY1922</f>
        <v>0</v>
      </c>
      <c r="T13" s="143">
        <f>[6]BEVÉTEL!$CZ1922</f>
        <v>0</v>
      </c>
      <c r="U13" s="148">
        <f>[6]BEVÉTEL!$DA1922</f>
        <v>0</v>
      </c>
      <c r="V13" s="224">
        <f t="shared" si="0"/>
        <v>25500000</v>
      </c>
      <c r="W13" s="211">
        <f t="shared" si="1"/>
        <v>0</v>
      </c>
      <c r="X13" s="214">
        <f t="shared" si="2"/>
        <v>0</v>
      </c>
    </row>
    <row r="14" spans="1:24" s="34" customFormat="1" ht="27.6">
      <c r="A14" s="220">
        <v>7</v>
      </c>
      <c r="B14" s="155" t="s">
        <v>64</v>
      </c>
      <c r="C14" s="162" t="s">
        <v>122</v>
      </c>
      <c r="D14" s="144">
        <f>[1]BEVÉTEL!$DQ1922</f>
        <v>0</v>
      </c>
      <c r="E14" s="143">
        <f>[1]BEVÉTEL!$DR1922</f>
        <v>0</v>
      </c>
      <c r="F14" s="148">
        <f>[1]BEVÉTEL!$DS1922</f>
        <v>0</v>
      </c>
      <c r="G14" s="144">
        <f>[2]BEVÉTEL!$DQ1922</f>
        <v>0</v>
      </c>
      <c r="H14" s="143">
        <f>[2]BEVÉTEL!$DR1922</f>
        <v>0</v>
      </c>
      <c r="I14" s="148">
        <f>[2]BEVÉTEL!$DS1922</f>
        <v>0</v>
      </c>
      <c r="J14" s="144">
        <f>[3]BEVÉTEL!$DQ1922</f>
        <v>0</v>
      </c>
      <c r="K14" s="143">
        <f>[3]BEVÉTEL!$DR1922</f>
        <v>0</v>
      </c>
      <c r="L14" s="148">
        <f>[3]BEVÉTEL!$DS1922</f>
        <v>0</v>
      </c>
      <c r="M14" s="144">
        <f>[4]BEVÉTEL!$DQ1922</f>
        <v>0</v>
      </c>
      <c r="N14" s="143">
        <f>[4]BEVÉTEL!$DR1922</f>
        <v>0</v>
      </c>
      <c r="O14" s="148">
        <f>[4]BEVÉTEL!$DS1922</f>
        <v>0</v>
      </c>
      <c r="P14" s="144">
        <f>[5]BEVÉTEL!$DQ1922</f>
        <v>0</v>
      </c>
      <c r="Q14" s="143">
        <f>[5]BEVÉTEL!$DR1922</f>
        <v>0</v>
      </c>
      <c r="R14" s="148">
        <f>[5]BEVÉTEL!$DS1922</f>
        <v>0</v>
      </c>
      <c r="S14" s="144">
        <f>[6]BEVÉTEL!$DQ1922</f>
        <v>0</v>
      </c>
      <c r="T14" s="143">
        <f>[6]BEVÉTEL!$DR1922</f>
        <v>0</v>
      </c>
      <c r="U14" s="148">
        <f>[6]BEVÉTEL!$DS1922</f>
        <v>0</v>
      </c>
      <c r="V14" s="224">
        <f t="shared" si="0"/>
        <v>0</v>
      </c>
      <c r="W14" s="211">
        <f t="shared" si="1"/>
        <v>0</v>
      </c>
      <c r="X14" s="214">
        <f t="shared" si="2"/>
        <v>0</v>
      </c>
    </row>
    <row r="15" spans="1:24" s="34" customFormat="1" ht="17.100000000000001" customHeight="1">
      <c r="A15" s="221"/>
      <c r="B15" s="156" t="s">
        <v>60</v>
      </c>
      <c r="C15" s="164"/>
      <c r="D15" s="145">
        <f>SUM(D12:D14)</f>
        <v>25500000</v>
      </c>
      <c r="E15" s="146">
        <f>SUM(E12:E14)</f>
        <v>175055087</v>
      </c>
      <c r="F15" s="147">
        <f>SUM(F12:F14)</f>
        <v>0</v>
      </c>
      <c r="G15" s="145">
        <f t="shared" ref="G15:U15" si="4">SUM(G12:G14)</f>
        <v>0</v>
      </c>
      <c r="H15" s="146">
        <f t="shared" si="4"/>
        <v>0</v>
      </c>
      <c r="I15" s="147">
        <f t="shared" si="4"/>
        <v>0</v>
      </c>
      <c r="J15" s="145">
        <f t="shared" si="4"/>
        <v>0</v>
      </c>
      <c r="K15" s="146">
        <f t="shared" si="4"/>
        <v>0</v>
      </c>
      <c r="L15" s="147">
        <f t="shared" si="4"/>
        <v>0</v>
      </c>
      <c r="M15" s="145">
        <f t="shared" si="4"/>
        <v>0</v>
      </c>
      <c r="N15" s="146">
        <f t="shared" si="4"/>
        <v>0</v>
      </c>
      <c r="O15" s="147">
        <f t="shared" si="4"/>
        <v>0</v>
      </c>
      <c r="P15" s="145">
        <f t="shared" si="4"/>
        <v>0</v>
      </c>
      <c r="Q15" s="146">
        <f t="shared" si="4"/>
        <v>0</v>
      </c>
      <c r="R15" s="147">
        <f t="shared" si="4"/>
        <v>0</v>
      </c>
      <c r="S15" s="145">
        <f t="shared" si="4"/>
        <v>0</v>
      </c>
      <c r="T15" s="146">
        <f t="shared" si="4"/>
        <v>0</v>
      </c>
      <c r="U15" s="147">
        <f t="shared" si="4"/>
        <v>0</v>
      </c>
      <c r="V15" s="226">
        <f t="shared" si="0"/>
        <v>25500000</v>
      </c>
      <c r="W15" s="212">
        <f t="shared" si="1"/>
        <v>175055087</v>
      </c>
      <c r="X15" s="215">
        <f t="shared" si="2"/>
        <v>0</v>
      </c>
    </row>
    <row r="16" spans="1:24" ht="17.100000000000001" customHeight="1">
      <c r="A16" s="220" t="s">
        <v>44</v>
      </c>
      <c r="B16" s="155" t="s">
        <v>76</v>
      </c>
      <c r="C16" s="729"/>
      <c r="D16" s="716"/>
      <c r="E16" s="717"/>
      <c r="F16" s="718"/>
      <c r="G16" s="716"/>
      <c r="H16" s="717"/>
      <c r="I16" s="718"/>
      <c r="J16" s="716"/>
      <c r="K16" s="717"/>
      <c r="L16" s="718"/>
      <c r="M16" s="716"/>
      <c r="N16" s="717"/>
      <c r="O16" s="718"/>
      <c r="P16" s="716"/>
      <c r="Q16" s="717"/>
      <c r="R16" s="718"/>
      <c r="S16" s="716"/>
      <c r="T16" s="717"/>
      <c r="U16" s="718"/>
      <c r="V16" s="710">
        <f t="shared" si="0"/>
        <v>0</v>
      </c>
      <c r="W16" s="711"/>
      <c r="X16" s="712"/>
    </row>
    <row r="17" spans="1:24" ht="17.100000000000001" customHeight="1">
      <c r="A17" s="220"/>
      <c r="B17" s="155" t="s">
        <v>71</v>
      </c>
      <c r="C17" s="730"/>
      <c r="D17" s="716"/>
      <c r="E17" s="717"/>
      <c r="F17" s="718"/>
      <c r="G17" s="716"/>
      <c r="H17" s="717"/>
      <c r="I17" s="718"/>
      <c r="J17" s="716"/>
      <c r="K17" s="717"/>
      <c r="L17" s="718"/>
      <c r="M17" s="716"/>
      <c r="N17" s="717"/>
      <c r="O17" s="718"/>
      <c r="P17" s="716"/>
      <c r="Q17" s="717"/>
      <c r="R17" s="718"/>
      <c r="S17" s="716"/>
      <c r="T17" s="717"/>
      <c r="U17" s="718"/>
      <c r="V17" s="710"/>
      <c r="W17" s="711"/>
      <c r="X17" s="712"/>
    </row>
    <row r="18" spans="1:24" ht="17.100000000000001" customHeight="1">
      <c r="A18" s="220">
        <v>8</v>
      </c>
      <c r="B18" s="155" t="s">
        <v>69</v>
      </c>
      <c r="C18" s="162" t="s">
        <v>143</v>
      </c>
      <c r="D18" s="144">
        <f>[1]BEVÉTEL!$EO1922</f>
        <v>49461058</v>
      </c>
      <c r="E18" s="143">
        <f>[1]BEVÉTEL!$EP1922</f>
        <v>0</v>
      </c>
      <c r="F18" s="148">
        <f>[1]BEVÉTEL!$EQ1922</f>
        <v>0</v>
      </c>
      <c r="G18" s="144">
        <f>[2]BEVÉTEL!$EO1922</f>
        <v>0</v>
      </c>
      <c r="H18" s="143">
        <f>[2]BEVÉTEL!$EP1922</f>
        <v>0</v>
      </c>
      <c r="I18" s="148">
        <f>[2]BEVÉTEL!$EQ1922</f>
        <v>457197</v>
      </c>
      <c r="J18" s="144">
        <f>[3]BEVÉTEL!$EO1922</f>
        <v>573288</v>
      </c>
      <c r="K18" s="143">
        <f>[3]BEVÉTEL!$EP1922</f>
        <v>0</v>
      </c>
      <c r="L18" s="148">
        <f>[3]BEVÉTEL!$EQ1922</f>
        <v>0</v>
      </c>
      <c r="M18" s="144">
        <f>[4]BEVÉTEL!$EO1922</f>
        <v>183248</v>
      </c>
      <c r="N18" s="143">
        <f>[4]BEVÉTEL!$EP1922</f>
        <v>0</v>
      </c>
      <c r="O18" s="148">
        <f>[4]BEVÉTEL!$EQ1922</f>
        <v>0</v>
      </c>
      <c r="P18" s="144">
        <f>[5]BEVÉTEL!$EO1922</f>
        <v>1063763</v>
      </c>
      <c r="Q18" s="143">
        <f>[5]BEVÉTEL!$EP1922</f>
        <v>0</v>
      </c>
      <c r="R18" s="148">
        <f>[5]BEVÉTEL!$EQ1922</f>
        <v>0</v>
      </c>
      <c r="S18" s="144">
        <f>[6]BEVÉTEL!$EO1922</f>
        <v>1330745</v>
      </c>
      <c r="T18" s="143">
        <f>[6]BEVÉTEL!$EP1922</f>
        <v>0</v>
      </c>
      <c r="U18" s="148">
        <f>[6]BEVÉTEL!$EQ1922</f>
        <v>0</v>
      </c>
      <c r="V18" s="224">
        <f t="shared" si="0"/>
        <v>52612102</v>
      </c>
      <c r="W18" s="211">
        <f t="shared" si="1"/>
        <v>0</v>
      </c>
      <c r="X18" s="214">
        <f t="shared" si="2"/>
        <v>457197</v>
      </c>
    </row>
    <row r="19" spans="1:24" ht="17.100000000000001" customHeight="1">
      <c r="A19" s="220">
        <v>9</v>
      </c>
      <c r="B19" s="155" t="s">
        <v>70</v>
      </c>
      <c r="C19" s="162" t="s">
        <v>144</v>
      </c>
      <c r="D19" s="144"/>
      <c r="E19" s="143"/>
      <c r="F19" s="148"/>
      <c r="G19" s="144"/>
      <c r="H19" s="143"/>
      <c r="I19" s="148"/>
      <c r="J19" s="144"/>
      <c r="K19" s="143"/>
      <c r="L19" s="148"/>
      <c r="M19" s="144"/>
      <c r="N19" s="143"/>
      <c r="O19" s="148"/>
      <c r="P19" s="144"/>
      <c r="Q19" s="143"/>
      <c r="R19" s="148"/>
      <c r="S19" s="144"/>
      <c r="T19" s="143"/>
      <c r="U19" s="148"/>
      <c r="V19" s="224">
        <f t="shared" si="0"/>
        <v>0</v>
      </c>
      <c r="W19" s="211">
        <f t="shared" si="1"/>
        <v>0</v>
      </c>
      <c r="X19" s="214">
        <f t="shared" si="2"/>
        <v>0</v>
      </c>
    </row>
    <row r="20" spans="1:24" ht="29.25" customHeight="1">
      <c r="A20" s="220"/>
      <c r="B20" s="155" t="s">
        <v>72</v>
      </c>
      <c r="C20" s="162"/>
      <c r="D20" s="716"/>
      <c r="E20" s="717"/>
      <c r="F20" s="718"/>
      <c r="G20" s="716"/>
      <c r="H20" s="717"/>
      <c r="I20" s="718"/>
      <c r="J20" s="716"/>
      <c r="K20" s="717"/>
      <c r="L20" s="718"/>
      <c r="M20" s="716"/>
      <c r="N20" s="717"/>
      <c r="O20" s="718"/>
      <c r="P20" s="716"/>
      <c r="Q20" s="717"/>
      <c r="R20" s="718"/>
      <c r="S20" s="716"/>
      <c r="T20" s="717"/>
      <c r="U20" s="718"/>
      <c r="V20" s="710">
        <f t="shared" si="0"/>
        <v>0</v>
      </c>
      <c r="W20" s="711"/>
      <c r="X20" s="712"/>
    </row>
    <row r="21" spans="1:24" ht="17.100000000000001" customHeight="1">
      <c r="A21" s="220">
        <v>10</v>
      </c>
      <c r="B21" s="155" t="s">
        <v>69</v>
      </c>
      <c r="C21" s="162" t="s">
        <v>143</v>
      </c>
      <c r="D21" s="144">
        <f>[1]BEVÉTEL!$ER1922</f>
        <v>62580589</v>
      </c>
      <c r="E21" s="143">
        <f>[1]BEVÉTEL!$ES1922</f>
        <v>0</v>
      </c>
      <c r="F21" s="148">
        <f>[1]BEVÉTEL!$ET1922</f>
        <v>0</v>
      </c>
      <c r="G21" s="144">
        <f>[2]BEVÉTEL!$ER1922</f>
        <v>0</v>
      </c>
      <c r="H21" s="143">
        <f>[2]BEVÉTEL!$ES1922</f>
        <v>0</v>
      </c>
      <c r="I21" s="148">
        <f>[2]BEVÉTEL!$ET1922</f>
        <v>0</v>
      </c>
      <c r="J21" s="144">
        <f>[3]BEVÉTEL!$ER1922</f>
        <v>0</v>
      </c>
      <c r="K21" s="143">
        <f>[3]BEVÉTEL!$ES1922</f>
        <v>0</v>
      </c>
      <c r="L21" s="148">
        <f>[3]BEVÉTEL!$ET1922</f>
        <v>0</v>
      </c>
      <c r="M21" s="144">
        <f>[4]BEVÉTEL!$ER1922</f>
        <v>0</v>
      </c>
      <c r="N21" s="143">
        <f>[4]BEVÉTEL!$ES1922</f>
        <v>0</v>
      </c>
      <c r="O21" s="148">
        <f>[4]BEVÉTEL!$ET1922</f>
        <v>0</v>
      </c>
      <c r="P21" s="144">
        <f>[5]BEVÉTEL!$ER1922</f>
        <v>0</v>
      </c>
      <c r="Q21" s="143">
        <f>[5]BEVÉTEL!$ES1922</f>
        <v>0</v>
      </c>
      <c r="R21" s="148">
        <f>[5]BEVÉTEL!$ET1922</f>
        <v>0</v>
      </c>
      <c r="S21" s="144">
        <f>[6]BEVÉTEL!$ER1922</f>
        <v>0</v>
      </c>
      <c r="T21" s="143">
        <f>[6]BEVÉTEL!$ES1922</f>
        <v>0</v>
      </c>
      <c r="U21" s="148">
        <f>[6]BEVÉTEL!$ET1922</f>
        <v>0</v>
      </c>
      <c r="V21" s="224">
        <f t="shared" si="0"/>
        <v>62580589</v>
      </c>
      <c r="W21" s="211">
        <f t="shared" si="1"/>
        <v>0</v>
      </c>
      <c r="X21" s="214">
        <f t="shared" si="2"/>
        <v>0</v>
      </c>
    </row>
    <row r="22" spans="1:24" ht="17.100000000000001" customHeight="1">
      <c r="A22" s="220">
        <v>11</v>
      </c>
      <c r="B22" s="155" t="s">
        <v>70</v>
      </c>
      <c r="C22" s="162" t="s">
        <v>144</v>
      </c>
      <c r="D22" s="144"/>
      <c r="E22" s="143">
        <v>0</v>
      </c>
      <c r="F22" s="148">
        <v>0</v>
      </c>
      <c r="G22" s="144"/>
      <c r="H22" s="143">
        <v>0</v>
      </c>
      <c r="I22" s="148">
        <v>0</v>
      </c>
      <c r="J22" s="144"/>
      <c r="K22" s="143">
        <v>0</v>
      </c>
      <c r="L22" s="148">
        <v>0</v>
      </c>
      <c r="M22" s="144"/>
      <c r="N22" s="143">
        <v>0</v>
      </c>
      <c r="O22" s="148">
        <v>0</v>
      </c>
      <c r="P22" s="144"/>
      <c r="Q22" s="143">
        <v>0</v>
      </c>
      <c r="R22" s="148">
        <v>0</v>
      </c>
      <c r="S22" s="144"/>
      <c r="T22" s="143">
        <v>0</v>
      </c>
      <c r="U22" s="148">
        <v>0</v>
      </c>
      <c r="V22" s="224">
        <f t="shared" si="0"/>
        <v>0</v>
      </c>
      <c r="W22" s="211">
        <f t="shared" si="1"/>
        <v>0</v>
      </c>
      <c r="X22" s="214">
        <f t="shared" si="2"/>
        <v>0</v>
      </c>
    </row>
    <row r="23" spans="1:24" ht="28.5" customHeight="1">
      <c r="A23" s="220"/>
      <c r="B23" s="155" t="s">
        <v>73</v>
      </c>
      <c r="C23" s="162"/>
      <c r="D23" s="716"/>
      <c r="E23" s="717"/>
      <c r="F23" s="718"/>
      <c r="G23" s="716"/>
      <c r="H23" s="717"/>
      <c r="I23" s="718"/>
      <c r="J23" s="716"/>
      <c r="K23" s="717"/>
      <c r="L23" s="718"/>
      <c r="M23" s="716"/>
      <c r="N23" s="717"/>
      <c r="O23" s="718"/>
      <c r="P23" s="716"/>
      <c r="Q23" s="717"/>
      <c r="R23" s="718"/>
      <c r="S23" s="716"/>
      <c r="T23" s="717"/>
      <c r="U23" s="718"/>
      <c r="V23" s="710">
        <f t="shared" si="0"/>
        <v>0</v>
      </c>
      <c r="W23" s="711"/>
      <c r="X23" s="712"/>
    </row>
    <row r="24" spans="1:24" ht="17.100000000000001" customHeight="1">
      <c r="A24" s="220">
        <v>12</v>
      </c>
      <c r="B24" s="155" t="s">
        <v>123</v>
      </c>
      <c r="C24" s="162" t="s">
        <v>127</v>
      </c>
      <c r="D24" s="144">
        <f>[1]BEVÉTEL!$EF1922</f>
        <v>0</v>
      </c>
      <c r="E24" s="143">
        <f>[1]BEVÉTEL!$EG1922</f>
        <v>0</v>
      </c>
      <c r="F24" s="148">
        <f>[1]BEVÉTEL!$EH1922</f>
        <v>0</v>
      </c>
      <c r="G24" s="144">
        <f>[2]BEVÉTEL!$EF1922</f>
        <v>0</v>
      </c>
      <c r="H24" s="143">
        <f>[2]BEVÉTEL!$EG1922</f>
        <v>0</v>
      </c>
      <c r="I24" s="148">
        <f>[2]BEVÉTEL!$EH1922</f>
        <v>0</v>
      </c>
      <c r="J24" s="144">
        <f>[3]BEVÉTEL!$EF1922</f>
        <v>0</v>
      </c>
      <c r="K24" s="143">
        <f>[3]BEVÉTEL!$EG1922</f>
        <v>0</v>
      </c>
      <c r="L24" s="148">
        <f>[3]BEVÉTEL!$EH1922</f>
        <v>0</v>
      </c>
      <c r="M24" s="144">
        <f>[4]BEVÉTEL!$EF1922</f>
        <v>0</v>
      </c>
      <c r="N24" s="143">
        <f>[4]BEVÉTEL!$EG1922</f>
        <v>0</v>
      </c>
      <c r="O24" s="148">
        <f>[4]BEVÉTEL!$EH1922</f>
        <v>0</v>
      </c>
      <c r="P24" s="144">
        <f>[5]BEVÉTEL!$EF1922</f>
        <v>0</v>
      </c>
      <c r="Q24" s="143">
        <f>[5]BEVÉTEL!$EG1922</f>
        <v>0</v>
      </c>
      <c r="R24" s="148">
        <f>[5]BEVÉTEL!$EH1922</f>
        <v>0</v>
      </c>
      <c r="S24" s="144">
        <f>[6]BEVÉTEL!$EF1922</f>
        <v>0</v>
      </c>
      <c r="T24" s="143">
        <f>[6]BEVÉTEL!$EG1922</f>
        <v>0</v>
      </c>
      <c r="U24" s="148">
        <f>[6]BEVÉTEL!$EH1922</f>
        <v>0</v>
      </c>
      <c r="V24" s="224">
        <f>D24+G24+J24+M24+P24+S24</f>
        <v>0</v>
      </c>
      <c r="W24" s="211">
        <f t="shared" si="1"/>
        <v>0</v>
      </c>
      <c r="X24" s="214">
        <f t="shared" si="2"/>
        <v>0</v>
      </c>
    </row>
    <row r="25" spans="1:24" s="34" customFormat="1" ht="17.100000000000001" customHeight="1">
      <c r="A25" s="220">
        <v>13</v>
      </c>
      <c r="B25" s="155" t="s">
        <v>261</v>
      </c>
      <c r="C25" s="162" t="s">
        <v>128</v>
      </c>
      <c r="D25" s="144">
        <f>[1]BEVÉTEL!$EC1922</f>
        <v>0</v>
      </c>
      <c r="E25" s="143">
        <f>[1]BEVÉTEL!$ED1922</f>
        <v>40000000</v>
      </c>
      <c r="F25" s="148">
        <f>[1]BEVÉTEL!$EE1922</f>
        <v>0</v>
      </c>
      <c r="G25" s="144">
        <f>[2]BEVÉTEL!$EC1922</f>
        <v>0</v>
      </c>
      <c r="H25" s="143">
        <f>[2]BEVÉTEL!$ED1922</f>
        <v>0</v>
      </c>
      <c r="I25" s="148">
        <f>[2]BEVÉTEL!$EE1922</f>
        <v>0</v>
      </c>
      <c r="J25" s="144">
        <f>[3]BEVÉTEL!$EC1922</f>
        <v>0</v>
      </c>
      <c r="K25" s="143">
        <f>[3]BEVÉTEL!$ED1922</f>
        <v>0</v>
      </c>
      <c r="L25" s="148">
        <f>[3]BEVÉTEL!$EE1922</f>
        <v>0</v>
      </c>
      <c r="M25" s="144">
        <f>[4]BEVÉTEL!$EC1922</f>
        <v>0</v>
      </c>
      <c r="N25" s="143">
        <f>[4]BEVÉTEL!$ED1922</f>
        <v>0</v>
      </c>
      <c r="O25" s="148">
        <f>[4]BEVÉTEL!$EE1922</f>
        <v>0</v>
      </c>
      <c r="P25" s="144">
        <f>[5]BEVÉTEL!$EC1922</f>
        <v>0</v>
      </c>
      <c r="Q25" s="143">
        <f>[5]BEVÉTEL!$ED1922</f>
        <v>0</v>
      </c>
      <c r="R25" s="148">
        <f>[5]BEVÉTEL!$EE1922</f>
        <v>0</v>
      </c>
      <c r="S25" s="144">
        <f>[6]BEVÉTEL!$EC1922</f>
        <v>0</v>
      </c>
      <c r="T25" s="143">
        <f>[6]BEVÉTEL!$ED1922</f>
        <v>0</v>
      </c>
      <c r="U25" s="148">
        <f>[6]BEVÉTEL!$EE1922</f>
        <v>0</v>
      </c>
      <c r="V25" s="224">
        <f t="shared" si="0"/>
        <v>0</v>
      </c>
      <c r="W25" s="211">
        <f t="shared" si="1"/>
        <v>40000000</v>
      </c>
      <c r="X25" s="214">
        <f t="shared" si="2"/>
        <v>0</v>
      </c>
    </row>
    <row r="26" spans="1:24" s="34" customFormat="1" ht="17.100000000000001" customHeight="1">
      <c r="A26" s="220">
        <v>14</v>
      </c>
      <c r="B26" s="155" t="s">
        <v>258</v>
      </c>
      <c r="C26" s="165" t="s">
        <v>129</v>
      </c>
      <c r="D26" s="144">
        <f>[1]BEVÉTEL!$EX1922</f>
        <v>0</v>
      </c>
      <c r="E26" s="143">
        <f>[1]BEVÉTEL!$EY1922</f>
        <v>0</v>
      </c>
      <c r="F26" s="148">
        <f>[1]BEVÉTEL!$EZ1922</f>
        <v>0</v>
      </c>
      <c r="G26" s="144">
        <f>[2]BEVÉTEL!$EX1922</f>
        <v>0</v>
      </c>
      <c r="H26" s="143">
        <f>[2]BEVÉTEL!$EY1922</f>
        <v>0</v>
      </c>
      <c r="I26" s="148">
        <f>[2]BEVÉTEL!$EZ1922</f>
        <v>0</v>
      </c>
      <c r="J26" s="144">
        <f>[3]BEVÉTEL!$EX1922</f>
        <v>0</v>
      </c>
      <c r="K26" s="143">
        <f>[3]BEVÉTEL!$EY1922</f>
        <v>0</v>
      </c>
      <c r="L26" s="148">
        <f>[3]BEVÉTEL!$EZ1922</f>
        <v>0</v>
      </c>
      <c r="M26" s="144">
        <f>[4]BEVÉTEL!$EX1922</f>
        <v>0</v>
      </c>
      <c r="N26" s="143">
        <f>[4]BEVÉTEL!$EY1922</f>
        <v>0</v>
      </c>
      <c r="O26" s="148">
        <f>[4]BEVÉTEL!$EZ1922</f>
        <v>0</v>
      </c>
      <c r="P26" s="144">
        <f>[5]BEVÉTEL!$EX1922</f>
        <v>0</v>
      </c>
      <c r="Q26" s="143">
        <f>[5]BEVÉTEL!$EY1922</f>
        <v>0</v>
      </c>
      <c r="R26" s="148">
        <f>[5]BEVÉTEL!$EZ1922</f>
        <v>0</v>
      </c>
      <c r="S26" s="144">
        <f>[6]BEVÉTEL!$EX1922</f>
        <v>0</v>
      </c>
      <c r="T26" s="143">
        <f>[6]BEVÉTEL!$EY1922</f>
        <v>0</v>
      </c>
      <c r="U26" s="148">
        <f>[6]BEVÉTEL!$EZ1922</f>
        <v>0</v>
      </c>
      <c r="V26" s="224">
        <f t="shared" si="0"/>
        <v>0</v>
      </c>
      <c r="W26" s="211">
        <f t="shared" si="1"/>
        <v>0</v>
      </c>
      <c r="X26" s="214">
        <f t="shared" si="2"/>
        <v>0</v>
      </c>
    </row>
    <row r="27" spans="1:24" s="34" customFormat="1" ht="17.100000000000001" customHeight="1">
      <c r="A27" s="220"/>
      <c r="B27" s="156" t="s">
        <v>41</v>
      </c>
      <c r="C27" s="166"/>
      <c r="D27" s="145">
        <f>SUM(D24:D26,D18,D19,D21,D22)</f>
        <v>112041647</v>
      </c>
      <c r="E27" s="146">
        <f>SUM(E24:E26,E18,E19,E21,E22)</f>
        <v>40000000</v>
      </c>
      <c r="F27" s="147">
        <f>SUM(F24:F26,F18,F19,F21,F22)</f>
        <v>0</v>
      </c>
      <c r="G27" s="145">
        <f t="shared" ref="G27:U27" si="5">SUM(G24:G26,G18,G19,G21,G22)</f>
        <v>0</v>
      </c>
      <c r="H27" s="146">
        <f t="shared" si="5"/>
        <v>0</v>
      </c>
      <c r="I27" s="147">
        <f t="shared" si="5"/>
        <v>457197</v>
      </c>
      <c r="J27" s="145">
        <f t="shared" si="5"/>
        <v>573288</v>
      </c>
      <c r="K27" s="146">
        <f t="shared" si="5"/>
        <v>0</v>
      </c>
      <c r="L27" s="147">
        <f t="shared" si="5"/>
        <v>0</v>
      </c>
      <c r="M27" s="145">
        <f t="shared" si="5"/>
        <v>183248</v>
      </c>
      <c r="N27" s="146">
        <f t="shared" si="5"/>
        <v>0</v>
      </c>
      <c r="O27" s="147">
        <f t="shared" si="5"/>
        <v>0</v>
      </c>
      <c r="P27" s="145">
        <f t="shared" si="5"/>
        <v>1063763</v>
      </c>
      <c r="Q27" s="146">
        <f t="shared" si="5"/>
        <v>0</v>
      </c>
      <c r="R27" s="147">
        <f t="shared" si="5"/>
        <v>0</v>
      </c>
      <c r="S27" s="145">
        <f t="shared" si="5"/>
        <v>1330745</v>
      </c>
      <c r="T27" s="146">
        <f t="shared" si="5"/>
        <v>0</v>
      </c>
      <c r="U27" s="147">
        <f t="shared" si="5"/>
        <v>0</v>
      </c>
      <c r="V27" s="226">
        <f t="shared" si="0"/>
        <v>115192691</v>
      </c>
      <c r="W27" s="212">
        <f t="shared" si="1"/>
        <v>40000000</v>
      </c>
      <c r="X27" s="215">
        <f t="shared" si="2"/>
        <v>457197</v>
      </c>
    </row>
    <row r="28" spans="1:24" ht="17.100000000000001" customHeight="1" thickBot="1">
      <c r="A28" s="222"/>
      <c r="B28" s="167" t="s">
        <v>87</v>
      </c>
      <c r="C28" s="168"/>
      <c r="D28" s="149">
        <f>SUM(D27,D15,D10)</f>
        <v>1330460761</v>
      </c>
      <c r="E28" s="150">
        <f>SUM(E27,E15,E10)</f>
        <v>243253047</v>
      </c>
      <c r="F28" s="151">
        <f>SUM(F27,F15,F10)</f>
        <v>0</v>
      </c>
      <c r="G28" s="149">
        <f t="shared" ref="G28:U28" si="6">SUM(G27,G15,G10)</f>
        <v>0</v>
      </c>
      <c r="H28" s="150">
        <f t="shared" si="6"/>
        <v>0</v>
      </c>
      <c r="I28" s="151">
        <f t="shared" si="6"/>
        <v>982197</v>
      </c>
      <c r="J28" s="149">
        <f t="shared" si="6"/>
        <v>1784288</v>
      </c>
      <c r="K28" s="150">
        <f t="shared" si="6"/>
        <v>0</v>
      </c>
      <c r="L28" s="151">
        <f t="shared" si="6"/>
        <v>0</v>
      </c>
      <c r="M28" s="149">
        <f t="shared" si="6"/>
        <v>3183248</v>
      </c>
      <c r="N28" s="150">
        <f t="shared" si="6"/>
        <v>0</v>
      </c>
      <c r="O28" s="151">
        <f t="shared" si="6"/>
        <v>0</v>
      </c>
      <c r="P28" s="149">
        <f t="shared" si="6"/>
        <v>76863763</v>
      </c>
      <c r="Q28" s="150">
        <f t="shared" si="6"/>
        <v>0</v>
      </c>
      <c r="R28" s="151">
        <f t="shared" si="6"/>
        <v>0</v>
      </c>
      <c r="S28" s="149">
        <f t="shared" si="6"/>
        <v>196732385</v>
      </c>
      <c r="T28" s="150">
        <f t="shared" si="6"/>
        <v>0</v>
      </c>
      <c r="U28" s="151">
        <f t="shared" si="6"/>
        <v>0</v>
      </c>
      <c r="V28" s="227">
        <f t="shared" si="0"/>
        <v>1609024445</v>
      </c>
      <c r="W28" s="213">
        <f t="shared" si="1"/>
        <v>243253047</v>
      </c>
      <c r="X28" s="216">
        <f t="shared" si="2"/>
        <v>982197</v>
      </c>
    </row>
    <row r="29" spans="1:24">
      <c r="G29" s="33"/>
      <c r="H29" s="34"/>
      <c r="I29" s="34"/>
      <c r="J29" s="33"/>
      <c r="K29" s="34"/>
      <c r="L29" s="34"/>
      <c r="M29" s="33"/>
      <c r="N29" s="34"/>
      <c r="O29" s="34"/>
      <c r="P29" s="33"/>
      <c r="Q29" s="34"/>
      <c r="R29" s="34"/>
      <c r="S29" s="33"/>
      <c r="T29" s="34"/>
      <c r="U29" s="34"/>
      <c r="V29" s="33"/>
      <c r="W29" s="34"/>
      <c r="X29" s="34"/>
    </row>
    <row r="30" spans="1:24">
      <c r="G30" s="82"/>
      <c r="H30" s="83"/>
      <c r="I30" s="34"/>
      <c r="J30" s="82"/>
      <c r="K30" s="83"/>
      <c r="L30" s="34"/>
      <c r="M30" s="82"/>
      <c r="N30" s="83"/>
      <c r="O30" s="34"/>
      <c r="P30" s="82"/>
      <c r="Q30" s="83"/>
      <c r="R30" s="34"/>
      <c r="S30" s="82"/>
      <c r="T30" s="83"/>
      <c r="U30" s="34"/>
      <c r="V30" s="82"/>
      <c r="W30" s="83"/>
      <c r="X30" s="34"/>
    </row>
    <row r="31" spans="1:24" ht="12.75" customHeight="1">
      <c r="B31" s="78"/>
      <c r="C31" s="78"/>
      <c r="D31" s="68"/>
      <c r="E31" s="732"/>
      <c r="F31" s="732"/>
      <c r="G31" s="82"/>
      <c r="H31" s="83"/>
      <c r="I31" s="34"/>
      <c r="J31" s="82"/>
      <c r="K31" s="83"/>
      <c r="L31" s="34"/>
      <c r="M31" s="82"/>
      <c r="N31" s="83"/>
      <c r="O31" s="34"/>
      <c r="P31" s="82"/>
      <c r="Q31" s="83"/>
      <c r="R31" s="34"/>
      <c r="S31" s="82"/>
      <c r="T31" s="83"/>
      <c r="U31" s="34"/>
      <c r="V31" s="82"/>
      <c r="W31" s="83"/>
      <c r="X31" s="34"/>
    </row>
    <row r="32" spans="1:24" ht="12.75" customHeight="1">
      <c r="B32" s="78"/>
      <c r="D32" s="68"/>
      <c r="E32" s="732"/>
      <c r="F32" s="732"/>
      <c r="G32" s="82"/>
      <c r="H32" s="83"/>
      <c r="I32" s="34"/>
      <c r="J32" s="82"/>
      <c r="K32" s="83"/>
      <c r="L32" s="34"/>
      <c r="M32" s="82"/>
      <c r="N32" s="83"/>
      <c r="O32" s="34"/>
      <c r="P32" s="82"/>
      <c r="Q32" s="83"/>
      <c r="R32" s="34"/>
      <c r="S32" s="82"/>
      <c r="T32" s="83"/>
      <c r="U32" s="34"/>
      <c r="V32" s="82"/>
      <c r="W32" s="83"/>
      <c r="X32" s="34"/>
    </row>
    <row r="33" spans="2:24" ht="36" customHeight="1">
      <c r="B33" s="78"/>
      <c r="D33" s="68"/>
      <c r="E33" s="732"/>
      <c r="F33" s="732"/>
      <c r="G33" s="82"/>
      <c r="H33" s="83"/>
      <c r="I33" s="34"/>
      <c r="J33" s="82"/>
      <c r="K33" s="83"/>
      <c r="L33" s="34"/>
      <c r="M33" s="82"/>
      <c r="N33" s="83"/>
      <c r="O33" s="34"/>
      <c r="P33" s="82"/>
      <c r="Q33" s="83"/>
      <c r="R33" s="34"/>
      <c r="S33" s="82"/>
      <c r="T33" s="83"/>
      <c r="U33" s="34"/>
      <c r="V33" s="82"/>
      <c r="W33" s="83"/>
      <c r="X33" s="34"/>
    </row>
    <row r="34" spans="2:24">
      <c r="B34" s="78"/>
      <c r="D34" s="68"/>
      <c r="E34" s="732"/>
      <c r="F34" s="732"/>
      <c r="G34" s="70"/>
      <c r="H34" s="71"/>
      <c r="J34" s="70"/>
      <c r="K34" s="71"/>
      <c r="M34" s="70"/>
      <c r="N34" s="71"/>
      <c r="P34" s="70"/>
      <c r="Q34" s="71"/>
      <c r="S34" s="70"/>
      <c r="T34" s="71"/>
      <c r="V34" s="70"/>
      <c r="W34" s="71"/>
    </row>
    <row r="35" spans="2:24">
      <c r="B35" s="79"/>
      <c r="D35" s="68"/>
      <c r="E35" s="85"/>
      <c r="F35" s="72"/>
      <c r="G35" s="70"/>
      <c r="H35" s="71"/>
      <c r="J35" s="70"/>
      <c r="K35" s="71"/>
      <c r="M35" s="70"/>
      <c r="N35" s="71"/>
      <c r="P35" s="70"/>
      <c r="Q35" s="71"/>
      <c r="S35" s="70"/>
      <c r="T35" s="71"/>
      <c r="V35" s="70"/>
      <c r="W35" s="71"/>
    </row>
    <row r="36" spans="2:24" ht="19.5" customHeight="1">
      <c r="B36" s="79"/>
      <c r="D36" s="68"/>
      <c r="E36" s="732"/>
      <c r="F36" s="732"/>
      <c r="G36" s="70"/>
      <c r="H36" s="71"/>
      <c r="J36" s="70"/>
      <c r="K36" s="71"/>
      <c r="M36" s="70"/>
      <c r="N36" s="71"/>
      <c r="P36" s="70"/>
      <c r="Q36" s="71"/>
      <c r="S36" s="70"/>
      <c r="T36" s="71"/>
      <c r="V36" s="70"/>
      <c r="W36" s="71"/>
    </row>
    <row r="37" spans="2:24">
      <c r="D37" s="68"/>
      <c r="E37" s="68"/>
      <c r="F37" s="72"/>
      <c r="G37" s="70"/>
      <c r="H37" s="71"/>
      <c r="J37" s="70"/>
      <c r="K37" s="71"/>
      <c r="M37" s="70"/>
      <c r="N37" s="71"/>
      <c r="P37" s="70"/>
      <c r="Q37" s="71"/>
      <c r="S37" s="70"/>
      <c r="T37" s="71"/>
      <c r="V37" s="70"/>
      <c r="W37" s="71"/>
    </row>
    <row r="39" spans="2:24">
      <c r="B39" s="79"/>
    </row>
    <row r="45" spans="2:24">
      <c r="E45" s="731"/>
      <c r="F45" s="731"/>
    </row>
  </sheetData>
  <mergeCells count="56">
    <mergeCell ref="C16:C17"/>
    <mergeCell ref="E45:F45"/>
    <mergeCell ref="D4:F4"/>
    <mergeCell ref="D20:F20"/>
    <mergeCell ref="D23:F23"/>
    <mergeCell ref="D16:F17"/>
    <mergeCell ref="E34:F34"/>
    <mergeCell ref="E36:F36"/>
    <mergeCell ref="E31:F31"/>
    <mergeCell ref="E32:F32"/>
    <mergeCell ref="E33:F33"/>
    <mergeCell ref="D11:F11"/>
    <mergeCell ref="D1:F1"/>
    <mergeCell ref="G2:I2"/>
    <mergeCell ref="G11:I11"/>
    <mergeCell ref="G4:I4"/>
    <mergeCell ref="G23:I23"/>
    <mergeCell ref="G1:I1"/>
    <mergeCell ref="G20:I20"/>
    <mergeCell ref="G16:I17"/>
    <mergeCell ref="D2:F2"/>
    <mergeCell ref="J2:L2"/>
    <mergeCell ref="M2:O2"/>
    <mergeCell ref="P2:R2"/>
    <mergeCell ref="S2:U2"/>
    <mergeCell ref="V2:X2"/>
    <mergeCell ref="J4:L4"/>
    <mergeCell ref="M4:O4"/>
    <mergeCell ref="P4:R4"/>
    <mergeCell ref="S4:U4"/>
    <mergeCell ref="V4:X4"/>
    <mergeCell ref="J11:L11"/>
    <mergeCell ref="M11:O11"/>
    <mergeCell ref="P11:R11"/>
    <mergeCell ref="S11:U11"/>
    <mergeCell ref="V11:X11"/>
    <mergeCell ref="J16:L17"/>
    <mergeCell ref="M16:O17"/>
    <mergeCell ref="P16:R17"/>
    <mergeCell ref="S16:U17"/>
    <mergeCell ref="V16:X17"/>
    <mergeCell ref="J20:L20"/>
    <mergeCell ref="M20:O20"/>
    <mergeCell ref="P20:R20"/>
    <mergeCell ref="S20:U20"/>
    <mergeCell ref="V20:X20"/>
    <mergeCell ref="J23:L23"/>
    <mergeCell ref="M23:O23"/>
    <mergeCell ref="P23:R23"/>
    <mergeCell ref="S23:U23"/>
    <mergeCell ref="V23:X23"/>
    <mergeCell ref="J1:L1"/>
    <mergeCell ref="M1:O1"/>
    <mergeCell ref="P1:R1"/>
    <mergeCell ref="S1:U1"/>
    <mergeCell ref="V1:X1"/>
  </mergeCells>
  <phoneticPr fontId="18" type="noConversion"/>
  <pageMargins left="0.19685039370078741" right="0" top="0.9055118110236221" bottom="0" header="0.51181102362204722" footer="0"/>
  <pageSetup paperSize="9" scale="55" orientation="landscape" r:id="rId1"/>
  <headerFooter alignWithMargins="0">
    <oddHeader>&amp;C&amp;"Times New Roman,Félkövér"&amp;11ELEK VÁROS ÖNKORMÁNYZATA ÉS INTÉZMÉNYEI 2025. ÉVI BEVÉTELEI
KÖTELEZŐ-, ÖNKÉNT VÁLLALT-, ÉS ÁLLAMIGAZGATÁSI FELADATOK SZERINTI BONTÁSBAN&amp;R3. melléklet a 3/2025(II.26.)
önkormányzati rendelethez
adatok E Ft-ban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39997558519241921"/>
  </sheetPr>
  <dimension ref="A1:AE457"/>
  <sheetViews>
    <sheetView showGridLines="0" view="pageBreakPreview" topLeftCell="A79" zoomScale="85" zoomScaleNormal="85" zoomScaleSheetLayoutView="85" zoomScalePageLayoutView="85" workbookViewId="0">
      <selection activeCell="Q156" sqref="Q156"/>
    </sheetView>
  </sheetViews>
  <sheetFormatPr defaultColWidth="4.33203125" defaultRowHeight="12"/>
  <cols>
    <col min="1" max="1" width="2.88671875" style="114" customWidth="1"/>
    <col min="2" max="2" width="37.109375" style="109" customWidth="1"/>
    <col min="3" max="3" width="6.109375" style="109" customWidth="1"/>
    <col min="4" max="4" width="9" style="495" bestFit="1" customWidth="1"/>
    <col min="5" max="5" width="8.5546875" style="495" bestFit="1" customWidth="1"/>
    <col min="6" max="6" width="5.6640625" style="496" bestFit="1" customWidth="1"/>
    <col min="7" max="7" width="8.5546875" style="496" bestFit="1" customWidth="1"/>
    <col min="8" max="8" width="7.88671875" style="496" bestFit="1" customWidth="1"/>
    <col min="9" max="9" width="6.6640625" style="496" bestFit="1" customWidth="1"/>
    <col min="10" max="10" width="6.88671875" style="496" bestFit="1" customWidth="1"/>
    <col min="11" max="11" width="6.44140625" style="496" bestFit="1" customWidth="1"/>
    <col min="12" max="15" width="8.5546875" style="496" bestFit="1" customWidth="1"/>
    <col min="16" max="16" width="6.6640625" style="496" bestFit="1" customWidth="1"/>
    <col min="17" max="17" width="6.88671875" style="496" customWidth="1"/>
    <col min="18" max="18" width="6.88671875" style="496" bestFit="1" customWidth="1"/>
    <col min="19" max="19" width="6.6640625" style="496" bestFit="1" customWidth="1"/>
    <col min="20" max="20" width="7.88671875" style="496" bestFit="1" customWidth="1"/>
    <col min="21" max="21" width="5.5546875" style="496" bestFit="1" customWidth="1"/>
    <col min="22" max="22" width="9" style="496" bestFit="1" customWidth="1"/>
    <col min="23" max="23" width="8.5546875" style="496" bestFit="1" customWidth="1"/>
    <col min="24" max="24" width="7.109375" style="496" bestFit="1" customWidth="1"/>
    <col min="25" max="16384" width="4.33203125" style="108"/>
  </cols>
  <sheetData>
    <row r="1" spans="1:31" ht="12.6" thickBot="1"/>
    <row r="2" spans="1:31" s="106" customFormat="1" ht="15" customHeight="1" thickBot="1">
      <c r="A2" s="105"/>
      <c r="C2" s="764" t="s">
        <v>250</v>
      </c>
      <c r="D2" s="765"/>
      <c r="E2" s="765"/>
      <c r="F2" s="765"/>
      <c r="G2" s="765"/>
      <c r="H2" s="765"/>
      <c r="I2" s="765"/>
      <c r="J2" s="765"/>
      <c r="K2" s="765"/>
      <c r="L2" s="765"/>
      <c r="M2" s="765"/>
      <c r="N2" s="765"/>
      <c r="O2" s="765"/>
      <c r="P2" s="765"/>
      <c r="Q2" s="765"/>
      <c r="R2" s="765"/>
      <c r="S2" s="765"/>
      <c r="T2" s="765"/>
      <c r="U2" s="765"/>
      <c r="V2" s="765"/>
      <c r="W2" s="765"/>
      <c r="X2" s="766"/>
    </row>
    <row r="3" spans="1:31" s="106" customFormat="1" ht="32.25" customHeight="1">
      <c r="A3" s="105"/>
      <c r="C3" s="767" t="s">
        <v>190</v>
      </c>
      <c r="D3" s="801" t="s">
        <v>178</v>
      </c>
      <c r="E3" s="802"/>
      <c r="F3" s="803"/>
      <c r="G3" s="804" t="s">
        <v>179</v>
      </c>
      <c r="H3" s="802"/>
      <c r="I3" s="803"/>
      <c r="J3" s="804" t="s">
        <v>180</v>
      </c>
      <c r="K3" s="802"/>
      <c r="L3" s="803"/>
      <c r="M3" s="805" t="s">
        <v>286</v>
      </c>
      <c r="N3" s="806"/>
      <c r="O3" s="807"/>
      <c r="P3" s="804" t="s">
        <v>181</v>
      </c>
      <c r="Q3" s="802"/>
      <c r="R3" s="803"/>
      <c r="S3" s="804" t="s">
        <v>191</v>
      </c>
      <c r="T3" s="802"/>
      <c r="U3" s="803"/>
      <c r="V3" s="804" t="s">
        <v>182</v>
      </c>
      <c r="W3" s="802"/>
      <c r="X3" s="812"/>
    </row>
    <row r="4" spans="1:31" s="106" customFormat="1" ht="73.5" customHeight="1" thickBot="1">
      <c r="A4" s="105"/>
      <c r="C4" s="768"/>
      <c r="D4" s="792" t="s">
        <v>198</v>
      </c>
      <c r="E4" s="793"/>
      <c r="F4" s="794"/>
      <c r="G4" s="795" t="s">
        <v>285</v>
      </c>
      <c r="H4" s="793"/>
      <c r="I4" s="794"/>
      <c r="J4" s="795" t="s">
        <v>284</v>
      </c>
      <c r="K4" s="793"/>
      <c r="L4" s="794"/>
      <c r="M4" s="796" t="s">
        <v>287</v>
      </c>
      <c r="N4" s="797"/>
      <c r="O4" s="798"/>
      <c r="P4" s="795" t="s">
        <v>196</v>
      </c>
      <c r="Q4" s="793"/>
      <c r="R4" s="794"/>
      <c r="S4" s="795" t="s">
        <v>288</v>
      </c>
      <c r="T4" s="793"/>
      <c r="U4" s="794"/>
      <c r="V4" s="795" t="s">
        <v>197</v>
      </c>
      <c r="W4" s="793"/>
      <c r="X4" s="813"/>
    </row>
    <row r="5" spans="1:31" s="106" customFormat="1" ht="71.400000000000006" customHeight="1">
      <c r="A5" s="434" t="s">
        <v>33</v>
      </c>
      <c r="B5" s="435" t="s">
        <v>105</v>
      </c>
      <c r="C5" s="444" t="s">
        <v>206</v>
      </c>
      <c r="D5" s="469" t="s">
        <v>124</v>
      </c>
      <c r="E5" s="470" t="s">
        <v>125</v>
      </c>
      <c r="F5" s="470" t="s">
        <v>126</v>
      </c>
      <c r="G5" s="470" t="s">
        <v>124</v>
      </c>
      <c r="H5" s="470" t="s">
        <v>125</v>
      </c>
      <c r="I5" s="470" t="s">
        <v>126</v>
      </c>
      <c r="J5" s="470" t="s">
        <v>124</v>
      </c>
      <c r="K5" s="470" t="s">
        <v>125</v>
      </c>
      <c r="L5" s="470" t="s">
        <v>126</v>
      </c>
      <c r="M5" s="470" t="s">
        <v>124</v>
      </c>
      <c r="N5" s="470" t="s">
        <v>125</v>
      </c>
      <c r="O5" s="470" t="s">
        <v>126</v>
      </c>
      <c r="P5" s="470" t="s">
        <v>124</v>
      </c>
      <c r="Q5" s="470" t="s">
        <v>125</v>
      </c>
      <c r="R5" s="470" t="s">
        <v>126</v>
      </c>
      <c r="S5" s="470" t="s">
        <v>124</v>
      </c>
      <c r="T5" s="470" t="s">
        <v>125</v>
      </c>
      <c r="U5" s="470" t="s">
        <v>126</v>
      </c>
      <c r="V5" s="470" t="s">
        <v>124</v>
      </c>
      <c r="W5" s="470" t="s">
        <v>125</v>
      </c>
      <c r="X5" s="471" t="s">
        <v>126</v>
      </c>
      <c r="AE5" s="107"/>
    </row>
    <row r="6" spans="1:31">
      <c r="A6" s="443" t="s">
        <v>8</v>
      </c>
      <c r="B6" s="436" t="s">
        <v>46</v>
      </c>
      <c r="C6" s="440" t="s">
        <v>289</v>
      </c>
      <c r="D6" s="759"/>
      <c r="E6" s="760"/>
      <c r="F6" s="760"/>
      <c r="G6" s="760"/>
      <c r="H6" s="760"/>
      <c r="I6" s="760"/>
      <c r="J6" s="760"/>
      <c r="K6" s="760"/>
      <c r="L6" s="760"/>
      <c r="M6" s="760"/>
      <c r="N6" s="760"/>
      <c r="O6" s="760"/>
      <c r="P6" s="760"/>
      <c r="Q6" s="760"/>
      <c r="R6" s="760"/>
      <c r="S6" s="760"/>
      <c r="T6" s="760"/>
      <c r="U6" s="760"/>
      <c r="V6" s="760"/>
      <c r="W6" s="760"/>
      <c r="X6" s="811"/>
    </row>
    <row r="7" spans="1:31">
      <c r="A7" s="443">
        <v>1</v>
      </c>
      <c r="B7" s="170" t="s">
        <v>61</v>
      </c>
      <c r="C7" s="439" t="s">
        <v>113</v>
      </c>
      <c r="D7" s="472">
        <f>[1]BEVÉTEL!$M$42</f>
        <v>100000</v>
      </c>
      <c r="E7" s="473">
        <f>[1]BEVÉTEL!$N$42</f>
        <v>0</v>
      </c>
      <c r="F7" s="473">
        <f>[1]BEVÉTEL!$O$42</f>
        <v>0</v>
      </c>
      <c r="G7" s="473">
        <f>[1]BEVÉTEL!$M$90</f>
        <v>0</v>
      </c>
      <c r="H7" s="473">
        <f>[1]BEVÉTEL!$N$90</f>
        <v>0</v>
      </c>
      <c r="I7" s="473">
        <f>[1]BEVÉTEL!$O$90</f>
        <v>0</v>
      </c>
      <c r="J7" s="473">
        <f>[1]BEVÉTEL!$M$129</f>
        <v>0</v>
      </c>
      <c r="K7" s="473">
        <f>[1]BEVÉTEL!$N$129</f>
        <v>0</v>
      </c>
      <c r="L7" s="473">
        <f>[1]BEVÉTEL!$O$129</f>
        <v>0</v>
      </c>
      <c r="M7" s="473">
        <f>[1]BEVÉTEL!$M$165</f>
        <v>0</v>
      </c>
      <c r="N7" s="473">
        <f>[1]BEVÉTEL!$N$165</f>
        <v>0</v>
      </c>
      <c r="O7" s="473">
        <f>[1]BEVÉTEL!$O$165</f>
        <v>0</v>
      </c>
      <c r="P7" s="473">
        <f>[1]BEVÉTEL!$M$190</f>
        <v>831127262</v>
      </c>
      <c r="Q7" s="473">
        <f>[1]BEVÉTEL!$N$190</f>
        <v>0</v>
      </c>
      <c r="R7" s="473">
        <f>[1]BEVÉTEL!$O$190</f>
        <v>0</v>
      </c>
      <c r="S7" s="473">
        <f>[1]BEVÉTEL!$M$215</f>
        <v>0</v>
      </c>
      <c r="T7" s="473">
        <f>[1]BEVÉTEL!$N$215</f>
        <v>0</v>
      </c>
      <c r="U7" s="473">
        <f>[1]BEVÉTEL!$O$215</f>
        <v>0</v>
      </c>
      <c r="V7" s="473">
        <f>[1]BEVÉTEL!$M$257</f>
        <v>184402219</v>
      </c>
      <c r="W7" s="473">
        <f>[1]BEVÉTEL!$N$257</f>
        <v>0</v>
      </c>
      <c r="X7" s="474">
        <f>[1]BEVÉTEL!$O$257</f>
        <v>0</v>
      </c>
    </row>
    <row r="8" spans="1:31" ht="24">
      <c r="A8" s="443"/>
      <c r="B8" s="400" t="s">
        <v>257</v>
      </c>
      <c r="C8" s="439" t="s">
        <v>135</v>
      </c>
      <c r="D8" s="472">
        <f>[1]BEVÉTEL!$P$42</f>
        <v>0</v>
      </c>
      <c r="E8" s="473">
        <f>[1]BEVÉTEL!$Q$42</f>
        <v>0</v>
      </c>
      <c r="F8" s="473">
        <f>[1]BEVÉTEL!$R$42</f>
        <v>0</v>
      </c>
      <c r="G8" s="473">
        <f>[1]BEVÉTEL!$P$90</f>
        <v>0</v>
      </c>
      <c r="H8" s="473">
        <f>[1]BEVÉTEL!$Q$90</f>
        <v>0</v>
      </c>
      <c r="I8" s="473">
        <f>[1]BEVÉTEL!$R$90</f>
        <v>0</v>
      </c>
      <c r="J8" s="473">
        <f>[1]BEVÉTEL!$P$129</f>
        <v>0</v>
      </c>
      <c r="K8" s="473">
        <f>[1]BEVÉTEL!$Q$129</f>
        <v>0</v>
      </c>
      <c r="L8" s="473">
        <f>[1]BEVÉTEL!$R$129</f>
        <v>0</v>
      </c>
      <c r="M8" s="473">
        <f>[1]BEVÉTEL!$P$165</f>
        <v>0</v>
      </c>
      <c r="N8" s="473">
        <f>[1]BEVÉTEL!$Q$165</f>
        <v>0</v>
      </c>
      <c r="O8" s="473">
        <f>[1]BEVÉTEL!$R$165</f>
        <v>0</v>
      </c>
      <c r="P8" s="473">
        <f>[1]BEVÉTEL!$P$190</f>
        <v>826078872</v>
      </c>
      <c r="Q8" s="473">
        <f>[1]BEVÉTEL!$Q$190</f>
        <v>0</v>
      </c>
      <c r="R8" s="473">
        <f>[1]BEVÉTEL!$R$190</f>
        <v>0</v>
      </c>
      <c r="S8" s="473">
        <f>[1]BEVÉTEL!$P$215</f>
        <v>0</v>
      </c>
      <c r="T8" s="473">
        <f>[1]BEVÉTEL!$Q$215</f>
        <v>0</v>
      </c>
      <c r="U8" s="473">
        <f>[1]BEVÉTEL!$R$215</f>
        <v>0</v>
      </c>
      <c r="V8" s="473">
        <f>[1]BEVÉTEL!$P$257</f>
        <v>0</v>
      </c>
      <c r="W8" s="473">
        <f>[1]BEVÉTEL!$Q$257</f>
        <v>0</v>
      </c>
      <c r="X8" s="474">
        <f>[1]BEVÉTEL!$R$257</f>
        <v>0</v>
      </c>
    </row>
    <row r="9" spans="1:31">
      <c r="A9" s="443">
        <v>2</v>
      </c>
      <c r="B9" s="170" t="s">
        <v>48</v>
      </c>
      <c r="C9" s="439" t="s">
        <v>115</v>
      </c>
      <c r="D9" s="472">
        <f>[1]BEVÉTEL!$BU$42</f>
        <v>0</v>
      </c>
      <c r="E9" s="473">
        <f>[1]BEVÉTEL!$BV$42</f>
        <v>0</v>
      </c>
      <c r="F9" s="473">
        <f>[1]BEVÉTEL!$BW$42</f>
        <v>0</v>
      </c>
      <c r="G9" s="473">
        <f>[1]BEVÉTEL!$BU$90</f>
        <v>0</v>
      </c>
      <c r="H9" s="473">
        <f>[1]BEVÉTEL!$BV$90</f>
        <v>0</v>
      </c>
      <c r="I9" s="473">
        <f>[1]BEVÉTEL!$BW$90</f>
        <v>0</v>
      </c>
      <c r="J9" s="473">
        <f>[1]BEVÉTEL!$BU$129</f>
        <v>0</v>
      </c>
      <c r="K9" s="473">
        <f>[1]BEVÉTEL!$BV$129</f>
        <v>0</v>
      </c>
      <c r="L9" s="473">
        <f>[1]BEVÉTEL!$BW$129</f>
        <v>0</v>
      </c>
      <c r="M9" s="473">
        <f>[1]BEVÉTEL!$BU$165</f>
        <v>0</v>
      </c>
      <c r="N9" s="473">
        <f>[1]BEVÉTEL!$BV$165</f>
        <v>0</v>
      </c>
      <c r="O9" s="473">
        <f>[1]BEVÉTEL!$BW$165</f>
        <v>0</v>
      </c>
      <c r="P9" s="473">
        <f>[1]BEVÉTEL!$BU$190</f>
        <v>0</v>
      </c>
      <c r="Q9" s="473">
        <f>[1]BEVÉTEL!$BV$190</f>
        <v>0</v>
      </c>
      <c r="R9" s="473">
        <f>[1]BEVÉTEL!$BW$190</f>
        <v>0</v>
      </c>
      <c r="S9" s="473">
        <f>[1]BEVÉTEL!$BU$215</f>
        <v>0</v>
      </c>
      <c r="T9" s="473">
        <f>[1]BEVÉTEL!$BV$215</f>
        <v>0</v>
      </c>
      <c r="U9" s="473">
        <f>[1]BEVÉTEL!$BW$215</f>
        <v>0</v>
      </c>
      <c r="V9" s="473">
        <f>[1]BEVÉTEL!$BU$257</f>
        <v>0</v>
      </c>
      <c r="W9" s="473">
        <f>[1]BEVÉTEL!$BV$257</f>
        <v>0</v>
      </c>
      <c r="X9" s="474">
        <f>[1]BEVÉTEL!$BW$257</f>
        <v>0</v>
      </c>
    </row>
    <row r="10" spans="1:31">
      <c r="A10" s="443">
        <v>3</v>
      </c>
      <c r="B10" s="170" t="s">
        <v>227</v>
      </c>
      <c r="C10" s="439" t="s">
        <v>116</v>
      </c>
      <c r="D10" s="472">
        <f>[1]BEVÉTEL!$AB$42</f>
        <v>6300000</v>
      </c>
      <c r="E10" s="473">
        <f>[1]BEVÉTEL!$AC$42</f>
        <v>255380</v>
      </c>
      <c r="F10" s="473">
        <f>[1]BEVÉTEL!$AD$42</f>
        <v>0</v>
      </c>
      <c r="G10" s="473">
        <f>[1]BEVÉTEL!$AB$90</f>
        <v>381000</v>
      </c>
      <c r="H10" s="473">
        <f>[1]BEVÉTEL!$AC$90</f>
        <v>0</v>
      </c>
      <c r="I10" s="473">
        <f>[1]BEVÉTEL!$AD$90</f>
        <v>0</v>
      </c>
      <c r="J10" s="473">
        <f>[1]BEVÉTEL!$AB$129</f>
        <v>23298915</v>
      </c>
      <c r="K10" s="473">
        <f>[1]BEVÉTEL!$AC$129</f>
        <v>0</v>
      </c>
      <c r="L10" s="473">
        <f>[1]BEVÉTEL!$AD$129</f>
        <v>0</v>
      </c>
      <c r="M10" s="473">
        <f>[1]BEVÉTEL!$AB$165</f>
        <v>5715000</v>
      </c>
      <c r="N10" s="473">
        <f>[1]BEVÉTEL!$AC$165</f>
        <v>0</v>
      </c>
      <c r="O10" s="473">
        <f>[1]BEVÉTEL!$AD$165</f>
        <v>0</v>
      </c>
      <c r="P10" s="473">
        <f>[1]BEVÉTEL!$AB$190</f>
        <v>0</v>
      </c>
      <c r="Q10" s="473">
        <f>[1]BEVÉTEL!$AC$190</f>
        <v>0</v>
      </c>
      <c r="R10" s="473">
        <f>[1]BEVÉTEL!$AD$190</f>
        <v>0</v>
      </c>
      <c r="S10" s="473">
        <f>[1]BEVÉTEL!$AB$215</f>
        <v>0</v>
      </c>
      <c r="T10" s="473">
        <f>[1]BEVÉTEL!$AC$215</f>
        <v>0</v>
      </c>
      <c r="U10" s="473">
        <f>[1]BEVÉTEL!$AD$215</f>
        <v>0</v>
      </c>
      <c r="V10" s="473">
        <f>[1]BEVÉTEL!$AB$257</f>
        <v>2540000</v>
      </c>
      <c r="W10" s="473">
        <f>[1]BEVÉTEL!$AC$257</f>
        <v>0</v>
      </c>
      <c r="X10" s="474">
        <f>[1]BEVÉTEL!$AD$257</f>
        <v>0</v>
      </c>
    </row>
    <row r="11" spans="1:31" s="112" customFormat="1" ht="24">
      <c r="A11" s="443">
        <v>4</v>
      </c>
      <c r="B11" s="170" t="s">
        <v>63</v>
      </c>
      <c r="C11" s="439" t="s">
        <v>118</v>
      </c>
      <c r="D11" s="472">
        <f>[1]BEVÉTEL!$BL$42</f>
        <v>0</v>
      </c>
      <c r="E11" s="497">
        <f>[1]BEVÉTEL!$BM$42</f>
        <v>0</v>
      </c>
      <c r="F11" s="497">
        <f>[1]BEVÉTEL!$BN$42</f>
        <v>0</v>
      </c>
      <c r="G11" s="473">
        <f>[1]BEVÉTEL!$BL$90</f>
        <v>0</v>
      </c>
      <c r="H11" s="497">
        <f>[1]BEVÉTEL!$BM$90</f>
        <v>0</v>
      </c>
      <c r="I11" s="497">
        <f>[1]BEVÉTEL!$BN$90</f>
        <v>0</v>
      </c>
      <c r="J11" s="473">
        <f>[1]BEVÉTEL!$BL$129</f>
        <v>0</v>
      </c>
      <c r="K11" s="497">
        <f>[1]BEVÉTEL!$BM$129</f>
        <v>0</v>
      </c>
      <c r="L11" s="497">
        <f>[1]BEVÉTEL!$BN$129</f>
        <v>0</v>
      </c>
      <c r="M11" s="473">
        <f>[1]BEVÉTEL!$BL$165</f>
        <v>0</v>
      </c>
      <c r="N11" s="497">
        <f>[1]BEVÉTEL!$BM$165</f>
        <v>0</v>
      </c>
      <c r="O11" s="497">
        <f>[1]BEVÉTEL!$BN$165</f>
        <v>0</v>
      </c>
      <c r="P11" s="473">
        <f>[1]BEVÉTEL!$BL$190</f>
        <v>0</v>
      </c>
      <c r="Q11" s="497">
        <f>[1]BEVÉTEL!$BM$190</f>
        <v>0</v>
      </c>
      <c r="R11" s="497">
        <f>[1]BEVÉTEL!$BN$190</f>
        <v>0</v>
      </c>
      <c r="S11" s="473">
        <f>[1]BEVÉTEL!$BL$215</f>
        <v>0</v>
      </c>
      <c r="T11" s="497">
        <f>[1]BEVÉTEL!$BM$215</f>
        <v>4000000</v>
      </c>
      <c r="U11" s="497">
        <f>[1]BEVÉTEL!$BN$215</f>
        <v>0</v>
      </c>
      <c r="V11" s="473">
        <f>[1]BEVÉTEL!$BL$257</f>
        <v>0</v>
      </c>
      <c r="W11" s="497">
        <f>[1]BEVÉTEL!$BM$257</f>
        <v>0</v>
      </c>
      <c r="X11" s="498">
        <f>[1]BEVÉTEL!$BN$257</f>
        <v>0</v>
      </c>
    </row>
    <row r="12" spans="1:31" s="112" customFormat="1" ht="11.4">
      <c r="A12" s="458"/>
      <c r="B12" s="437" t="s">
        <v>52</v>
      </c>
      <c r="C12" s="441"/>
      <c r="D12" s="499">
        <f t="shared" ref="D12:X12" si="0">SUM(D9:D11,D7)</f>
        <v>6400000</v>
      </c>
      <c r="E12" s="497">
        <f t="shared" si="0"/>
        <v>255380</v>
      </c>
      <c r="F12" s="497">
        <f t="shared" si="0"/>
        <v>0</v>
      </c>
      <c r="G12" s="497">
        <f t="shared" si="0"/>
        <v>381000</v>
      </c>
      <c r="H12" s="497">
        <f t="shared" si="0"/>
        <v>0</v>
      </c>
      <c r="I12" s="497">
        <f t="shared" si="0"/>
        <v>0</v>
      </c>
      <c r="J12" s="497">
        <f t="shared" si="0"/>
        <v>23298915</v>
      </c>
      <c r="K12" s="497">
        <f t="shared" si="0"/>
        <v>0</v>
      </c>
      <c r="L12" s="497">
        <f t="shared" si="0"/>
        <v>0</v>
      </c>
      <c r="M12" s="497">
        <f t="shared" si="0"/>
        <v>5715000</v>
      </c>
      <c r="N12" s="497">
        <f t="shared" si="0"/>
        <v>0</v>
      </c>
      <c r="O12" s="497">
        <f t="shared" si="0"/>
        <v>0</v>
      </c>
      <c r="P12" s="497">
        <f t="shared" si="0"/>
        <v>831127262</v>
      </c>
      <c r="Q12" s="497">
        <f t="shared" si="0"/>
        <v>0</v>
      </c>
      <c r="R12" s="497">
        <f t="shared" si="0"/>
        <v>0</v>
      </c>
      <c r="S12" s="497">
        <f t="shared" si="0"/>
        <v>0</v>
      </c>
      <c r="T12" s="497">
        <f t="shared" si="0"/>
        <v>4000000</v>
      </c>
      <c r="U12" s="497">
        <f t="shared" si="0"/>
        <v>0</v>
      </c>
      <c r="V12" s="497">
        <f t="shared" si="0"/>
        <v>186942219</v>
      </c>
      <c r="W12" s="497">
        <f t="shared" si="0"/>
        <v>0</v>
      </c>
      <c r="X12" s="498">
        <f t="shared" si="0"/>
        <v>0</v>
      </c>
    </row>
    <row r="13" spans="1:31">
      <c r="A13" s="443" t="s">
        <v>42</v>
      </c>
      <c r="B13" s="436" t="s">
        <v>53</v>
      </c>
      <c r="C13" s="439"/>
      <c r="D13" s="759"/>
      <c r="E13" s="760"/>
      <c r="F13" s="760"/>
      <c r="G13" s="760"/>
      <c r="H13" s="760"/>
      <c r="I13" s="760"/>
      <c r="J13" s="760"/>
      <c r="K13" s="760"/>
      <c r="L13" s="760"/>
      <c r="M13" s="760"/>
      <c r="N13" s="760"/>
      <c r="O13" s="760"/>
      <c r="P13" s="760"/>
      <c r="Q13" s="760"/>
      <c r="R13" s="760"/>
      <c r="S13" s="760"/>
      <c r="T13" s="760"/>
      <c r="U13" s="760"/>
      <c r="V13" s="760"/>
      <c r="W13" s="760"/>
      <c r="X13" s="811"/>
    </row>
    <row r="14" spans="1:31" ht="24">
      <c r="A14" s="443">
        <v>5</v>
      </c>
      <c r="B14" s="436" t="s">
        <v>62</v>
      </c>
      <c r="C14" s="439" t="s">
        <v>119</v>
      </c>
      <c r="D14" s="472">
        <f>[1]BEVÉTEL!$CM$42</f>
        <v>0</v>
      </c>
      <c r="E14" s="473">
        <f>[1]BEVÉTEL!$CN$42</f>
        <v>0</v>
      </c>
      <c r="F14" s="473">
        <f>[1]BEVÉTEL!$CO$42</f>
        <v>0</v>
      </c>
      <c r="G14" s="473">
        <f>[1]BEVÉTEL!$CM$90</f>
        <v>0</v>
      </c>
      <c r="H14" s="473">
        <f>[1]BEVÉTEL!$CN$90</f>
        <v>0</v>
      </c>
      <c r="I14" s="473">
        <f>[1]BEVÉTEL!$CO$90</f>
        <v>0</v>
      </c>
      <c r="J14" s="473">
        <f>[1]BEVÉTEL!$CM$129</f>
        <v>0</v>
      </c>
      <c r="K14" s="473">
        <f>[1]BEVÉTEL!$CN$129</f>
        <v>0</v>
      </c>
      <c r="L14" s="473">
        <f>[1]BEVÉTEL!$CO$129</f>
        <v>0</v>
      </c>
      <c r="M14" s="473">
        <f>[1]BEVÉTEL!$CM$165</f>
        <v>0</v>
      </c>
      <c r="N14" s="473">
        <f>[1]BEVÉTEL!$CN$165</f>
        <v>0</v>
      </c>
      <c r="O14" s="473">
        <f>[1]BEVÉTEL!$CO$165</f>
        <v>0</v>
      </c>
      <c r="P14" s="473">
        <f>[1]BEVÉTEL!$CM$190</f>
        <v>0</v>
      </c>
      <c r="Q14" s="473">
        <f>[1]BEVÉTEL!$CN$190</f>
        <v>0</v>
      </c>
      <c r="R14" s="473">
        <f>[1]BEVÉTEL!$CO$190</f>
        <v>0</v>
      </c>
      <c r="S14" s="473">
        <f>[1]BEVÉTEL!$CM$215</f>
        <v>0</v>
      </c>
      <c r="T14" s="473">
        <f>[1]BEVÉTEL!$CN$215</f>
        <v>0</v>
      </c>
      <c r="U14" s="473">
        <f>[1]BEVÉTEL!$CO$215</f>
        <v>0</v>
      </c>
      <c r="V14" s="473">
        <f>[1]BEVÉTEL!$CM$257</f>
        <v>0</v>
      </c>
      <c r="W14" s="473">
        <f>[1]BEVÉTEL!$CN$257</f>
        <v>0</v>
      </c>
      <c r="X14" s="474">
        <f>[1]BEVÉTEL!$CO$257</f>
        <v>0</v>
      </c>
    </row>
    <row r="15" spans="1:31">
      <c r="A15" s="443">
        <v>6</v>
      </c>
      <c r="B15" s="436" t="s">
        <v>120</v>
      </c>
      <c r="C15" s="439" t="s">
        <v>121</v>
      </c>
      <c r="D15" s="472">
        <f>[1]BEVÉTEL!$CY$42</f>
        <v>0</v>
      </c>
      <c r="E15" s="473">
        <f>[1]BEVÉTEL!$CZ$42</f>
        <v>0</v>
      </c>
      <c r="F15" s="473">
        <f>[1]BEVÉTEL!$DA$42</f>
        <v>0</v>
      </c>
      <c r="G15" s="473">
        <f>[1]BEVÉTEL!$CY$90</f>
        <v>0</v>
      </c>
      <c r="H15" s="473">
        <f>[1]BEVÉTEL!$CZ$90</f>
        <v>0</v>
      </c>
      <c r="I15" s="473">
        <f>[1]BEVÉTEL!$DA$90</f>
        <v>0</v>
      </c>
      <c r="J15" s="473">
        <f>[1]BEVÉTEL!$CY$129</f>
        <v>25500000</v>
      </c>
      <c r="K15" s="473">
        <f>[1]BEVÉTEL!$CZ$129</f>
        <v>0</v>
      </c>
      <c r="L15" s="473">
        <f>[1]BEVÉTEL!$DA$129</f>
        <v>0</v>
      </c>
      <c r="M15" s="473">
        <f>[1]BEVÉTEL!$CY$165</f>
        <v>0</v>
      </c>
      <c r="N15" s="473">
        <f>[1]BEVÉTEL!$CZ$165</f>
        <v>0</v>
      </c>
      <c r="O15" s="473">
        <f>[1]BEVÉTEL!$DA$165</f>
        <v>0</v>
      </c>
      <c r="P15" s="473">
        <f>[1]BEVÉTEL!$CY$190</f>
        <v>0</v>
      </c>
      <c r="Q15" s="473">
        <f>[1]BEVÉTEL!$CZ$190</f>
        <v>0</v>
      </c>
      <c r="R15" s="473">
        <f>[1]BEVÉTEL!$DA$190</f>
        <v>0</v>
      </c>
      <c r="S15" s="473">
        <f>[1]BEVÉTEL!$CY$215</f>
        <v>0</v>
      </c>
      <c r="T15" s="473">
        <f>[1]BEVÉTEL!$CZ$215</f>
        <v>0</v>
      </c>
      <c r="U15" s="473">
        <f>[1]BEVÉTEL!$DA$215</f>
        <v>0</v>
      </c>
      <c r="V15" s="473">
        <f>[1]BEVÉTEL!$CY$257</f>
        <v>0</v>
      </c>
      <c r="W15" s="473">
        <f>[1]BEVÉTEL!$CZ$257</f>
        <v>0</v>
      </c>
      <c r="X15" s="474">
        <f>[1]BEVÉTEL!$DA$257</f>
        <v>0</v>
      </c>
    </row>
    <row r="16" spans="1:31" s="112" customFormat="1" ht="24">
      <c r="A16" s="443">
        <v>7</v>
      </c>
      <c r="B16" s="436" t="s">
        <v>64</v>
      </c>
      <c r="C16" s="439" t="s">
        <v>122</v>
      </c>
      <c r="D16" s="472">
        <f>[1]BEVÉTEL!$DQ$42</f>
        <v>0</v>
      </c>
      <c r="E16" s="473">
        <f>[1]BEVÉTEL!$DR$42</f>
        <v>0</v>
      </c>
      <c r="F16" s="473">
        <f>[1]BEVÉTEL!$DS$42</f>
        <v>0</v>
      </c>
      <c r="G16" s="473">
        <f>[1]BEVÉTEL!$DQ$90</f>
        <v>0</v>
      </c>
      <c r="H16" s="473">
        <f>[1]BEVÉTEL!$DR$90</f>
        <v>0</v>
      </c>
      <c r="I16" s="473">
        <f>[1]BEVÉTEL!$DS$90</f>
        <v>0</v>
      </c>
      <c r="J16" s="473">
        <f>[1]BEVÉTEL!$DQ$129</f>
        <v>0</v>
      </c>
      <c r="K16" s="473">
        <f>[1]BEVÉTEL!$DR$129</f>
        <v>0</v>
      </c>
      <c r="L16" s="473">
        <f>[1]BEVÉTEL!$DS$129</f>
        <v>0</v>
      </c>
      <c r="M16" s="473">
        <f>[1]BEVÉTEL!$DQ$165</f>
        <v>0</v>
      </c>
      <c r="N16" s="473">
        <f>[1]BEVÉTEL!$DR$165</f>
        <v>0</v>
      </c>
      <c r="O16" s="473">
        <f>[1]BEVÉTEL!$DS$165</f>
        <v>0</v>
      </c>
      <c r="P16" s="473">
        <f>[1]BEVÉTEL!$DQ$190</f>
        <v>0</v>
      </c>
      <c r="Q16" s="473">
        <f>[1]BEVÉTEL!$DR$190</f>
        <v>0</v>
      </c>
      <c r="R16" s="473">
        <f>[1]BEVÉTEL!$DS$190</f>
        <v>0</v>
      </c>
      <c r="S16" s="473">
        <f>[1]BEVÉTEL!$DQ$215</f>
        <v>0</v>
      </c>
      <c r="T16" s="473">
        <f>[1]BEVÉTEL!$DR$215</f>
        <v>0</v>
      </c>
      <c r="U16" s="473">
        <f>[1]BEVÉTEL!$DS$215</f>
        <v>0</v>
      </c>
      <c r="V16" s="473">
        <f>[1]BEVÉTEL!$DQ$257</f>
        <v>0</v>
      </c>
      <c r="W16" s="473">
        <f>[1]BEVÉTEL!$DR$257</f>
        <v>0</v>
      </c>
      <c r="X16" s="474">
        <f>[1]BEVÉTEL!$DS$257</f>
        <v>0</v>
      </c>
    </row>
    <row r="17" spans="1:24" s="112" customFormat="1" ht="11.4">
      <c r="A17" s="458"/>
      <c r="B17" s="437" t="s">
        <v>60</v>
      </c>
      <c r="C17" s="441"/>
      <c r="D17" s="499">
        <f t="shared" ref="D17:X17" si="1">SUM(D14:D16)</f>
        <v>0</v>
      </c>
      <c r="E17" s="497">
        <f t="shared" si="1"/>
        <v>0</v>
      </c>
      <c r="F17" s="497">
        <f t="shared" si="1"/>
        <v>0</v>
      </c>
      <c r="G17" s="497">
        <f t="shared" si="1"/>
        <v>0</v>
      </c>
      <c r="H17" s="497">
        <f t="shared" si="1"/>
        <v>0</v>
      </c>
      <c r="I17" s="497">
        <f t="shared" si="1"/>
        <v>0</v>
      </c>
      <c r="J17" s="497">
        <f t="shared" si="1"/>
        <v>25500000</v>
      </c>
      <c r="K17" s="497">
        <f t="shared" si="1"/>
        <v>0</v>
      </c>
      <c r="L17" s="497">
        <f t="shared" si="1"/>
        <v>0</v>
      </c>
      <c r="M17" s="497">
        <f t="shared" si="1"/>
        <v>0</v>
      </c>
      <c r="N17" s="497">
        <f t="shared" si="1"/>
        <v>0</v>
      </c>
      <c r="O17" s="497">
        <f t="shared" si="1"/>
        <v>0</v>
      </c>
      <c r="P17" s="497">
        <f t="shared" si="1"/>
        <v>0</v>
      </c>
      <c r="Q17" s="497">
        <f t="shared" si="1"/>
        <v>0</v>
      </c>
      <c r="R17" s="497">
        <f t="shared" si="1"/>
        <v>0</v>
      </c>
      <c r="S17" s="497">
        <f t="shared" si="1"/>
        <v>0</v>
      </c>
      <c r="T17" s="497">
        <f t="shared" si="1"/>
        <v>0</v>
      </c>
      <c r="U17" s="497">
        <f t="shared" si="1"/>
        <v>0</v>
      </c>
      <c r="V17" s="497">
        <f t="shared" si="1"/>
        <v>0</v>
      </c>
      <c r="W17" s="497">
        <f t="shared" si="1"/>
        <v>0</v>
      </c>
      <c r="X17" s="498">
        <f t="shared" si="1"/>
        <v>0</v>
      </c>
    </row>
    <row r="18" spans="1:24">
      <c r="A18" s="443" t="s">
        <v>44</v>
      </c>
      <c r="B18" s="436" t="s">
        <v>76</v>
      </c>
      <c r="C18" s="747"/>
      <c r="D18" s="759"/>
      <c r="E18" s="760"/>
      <c r="F18" s="760"/>
      <c r="G18" s="760"/>
      <c r="H18" s="760"/>
      <c r="I18" s="760"/>
      <c r="J18" s="760"/>
      <c r="K18" s="760"/>
      <c r="L18" s="760"/>
      <c r="M18" s="760"/>
      <c r="N18" s="760"/>
      <c r="O18" s="760"/>
      <c r="P18" s="760"/>
      <c r="Q18" s="760"/>
      <c r="R18" s="760"/>
      <c r="S18" s="760"/>
      <c r="T18" s="760"/>
      <c r="U18" s="760"/>
      <c r="V18" s="760"/>
      <c r="W18" s="760"/>
      <c r="X18" s="811"/>
    </row>
    <row r="19" spans="1:24">
      <c r="A19" s="443"/>
      <c r="B19" s="436" t="s">
        <v>71</v>
      </c>
      <c r="C19" s="748"/>
      <c r="D19" s="759"/>
      <c r="E19" s="760"/>
      <c r="F19" s="760"/>
      <c r="G19" s="760"/>
      <c r="H19" s="760"/>
      <c r="I19" s="760"/>
      <c r="J19" s="760"/>
      <c r="K19" s="760"/>
      <c r="L19" s="760"/>
      <c r="M19" s="760"/>
      <c r="N19" s="760"/>
      <c r="O19" s="760"/>
      <c r="P19" s="760"/>
      <c r="Q19" s="760"/>
      <c r="R19" s="760"/>
      <c r="S19" s="760"/>
      <c r="T19" s="760"/>
      <c r="U19" s="760"/>
      <c r="V19" s="760"/>
      <c r="W19" s="760"/>
      <c r="X19" s="811"/>
    </row>
    <row r="20" spans="1:24">
      <c r="A20" s="443">
        <v>8</v>
      </c>
      <c r="B20" s="436" t="s">
        <v>69</v>
      </c>
      <c r="C20" s="439" t="s">
        <v>143</v>
      </c>
      <c r="D20" s="472">
        <f>[1]BEVÉTEL!$EO$42</f>
        <v>0</v>
      </c>
      <c r="E20" s="473">
        <f>[1]BEVÉTEL!$EP$42</f>
        <v>0</v>
      </c>
      <c r="F20" s="473">
        <f>[1]BEVÉTEL!$EQ$42</f>
        <v>0</v>
      </c>
      <c r="G20" s="473">
        <f>[1]BEVÉTEL!$EO$90</f>
        <v>0</v>
      </c>
      <c r="H20" s="473">
        <f>[1]BEVÉTEL!$EP$90</f>
        <v>0</v>
      </c>
      <c r="I20" s="473">
        <f>[1]BEVÉTEL!$EQ$90</f>
        <v>0</v>
      </c>
      <c r="J20" s="473">
        <f>[1]BEVÉTEL!$EO$129</f>
        <v>0</v>
      </c>
      <c r="K20" s="473">
        <f>[1]BEVÉTEL!$EP$129</f>
        <v>0</v>
      </c>
      <c r="L20" s="473">
        <f>[1]BEVÉTEL!$EQ$129</f>
        <v>0</v>
      </c>
      <c r="M20" s="473">
        <f>[1]BEVÉTEL!$EO$165</f>
        <v>0</v>
      </c>
      <c r="N20" s="473">
        <f>[1]BEVÉTEL!$EP$165</f>
        <v>0</v>
      </c>
      <c r="O20" s="473">
        <f>[1]BEVÉTEL!$EQ$165</f>
        <v>0</v>
      </c>
      <c r="P20" s="473">
        <f>[1]BEVÉTEL!$EO$190</f>
        <v>0</v>
      </c>
      <c r="Q20" s="473">
        <f>[1]BEVÉTEL!$EP$190</f>
        <v>0</v>
      </c>
      <c r="R20" s="473">
        <f>[1]BEVÉTEL!$EQ$190</f>
        <v>0</v>
      </c>
      <c r="S20" s="473">
        <f>[1]BEVÉTEL!$EO$215</f>
        <v>49461058</v>
      </c>
      <c r="T20" s="473">
        <f>[1]BEVÉTEL!$EP$215</f>
        <v>0</v>
      </c>
      <c r="U20" s="473">
        <f>[1]BEVÉTEL!$EQ$215</f>
        <v>0</v>
      </c>
      <c r="V20" s="473">
        <f>[1]BEVÉTEL!$EO$257</f>
        <v>0</v>
      </c>
      <c r="W20" s="473">
        <f>[1]BEVÉTEL!$EP$257</f>
        <v>0</v>
      </c>
      <c r="X20" s="474">
        <f>[1]BEVÉTEL!$EQ$257</f>
        <v>0</v>
      </c>
    </row>
    <row r="21" spans="1:24">
      <c r="A21" s="443">
        <v>9</v>
      </c>
      <c r="B21" s="436" t="s">
        <v>70</v>
      </c>
      <c r="C21" s="439" t="s">
        <v>143</v>
      </c>
      <c r="D21" s="472"/>
      <c r="E21" s="473"/>
      <c r="F21" s="473"/>
      <c r="G21" s="473"/>
      <c r="H21" s="473"/>
      <c r="I21" s="473"/>
      <c r="J21" s="473"/>
      <c r="K21" s="473"/>
      <c r="L21" s="473"/>
      <c r="M21" s="473"/>
      <c r="N21" s="473"/>
      <c r="O21" s="473"/>
      <c r="P21" s="473"/>
      <c r="Q21" s="473"/>
      <c r="R21" s="473"/>
      <c r="S21" s="473"/>
      <c r="T21" s="473"/>
      <c r="U21" s="473"/>
      <c r="V21" s="473"/>
      <c r="W21" s="473"/>
      <c r="X21" s="474"/>
    </row>
    <row r="22" spans="1:24" ht="24">
      <c r="A22" s="443"/>
      <c r="B22" s="436" t="s">
        <v>72</v>
      </c>
      <c r="C22" s="439"/>
      <c r="D22" s="759"/>
      <c r="E22" s="760"/>
      <c r="F22" s="760"/>
      <c r="G22" s="760"/>
      <c r="H22" s="760"/>
      <c r="I22" s="760"/>
      <c r="J22" s="760"/>
      <c r="K22" s="760"/>
      <c r="L22" s="760"/>
      <c r="M22" s="760"/>
      <c r="N22" s="760"/>
      <c r="O22" s="760"/>
      <c r="P22" s="760"/>
      <c r="Q22" s="760"/>
      <c r="R22" s="760"/>
      <c r="S22" s="760"/>
      <c r="T22" s="760"/>
      <c r="U22" s="760"/>
      <c r="V22" s="760"/>
      <c r="W22" s="760"/>
      <c r="X22" s="811"/>
    </row>
    <row r="23" spans="1:24">
      <c r="A23" s="443">
        <v>10</v>
      </c>
      <c r="B23" s="436" t="s">
        <v>69</v>
      </c>
      <c r="C23" s="439" t="s">
        <v>143</v>
      </c>
      <c r="D23" s="472">
        <f>[1]BEVÉTEL!$ER$42</f>
        <v>0</v>
      </c>
      <c r="E23" s="473">
        <f>[1]BEVÉTEL!$ES$42</f>
        <v>0</v>
      </c>
      <c r="F23" s="473">
        <f>[1]BEVÉTEL!$ET$42</f>
        <v>0</v>
      </c>
      <c r="G23" s="473">
        <f>[1]BEVÉTEL!$ER$90</f>
        <v>0</v>
      </c>
      <c r="H23" s="473">
        <f>[1]BEVÉTEL!$ES$90</f>
        <v>0</v>
      </c>
      <c r="I23" s="473">
        <f>[1]BEVÉTEL!$ET$90</f>
        <v>0</v>
      </c>
      <c r="J23" s="473">
        <f>[1]BEVÉTEL!$ER$129</f>
        <v>0</v>
      </c>
      <c r="K23" s="473">
        <f>[1]BEVÉTEL!$ES$129</f>
        <v>0</v>
      </c>
      <c r="L23" s="473">
        <f>[1]BEVÉTEL!$ET$129</f>
        <v>0</v>
      </c>
      <c r="M23" s="473">
        <f>[1]BEVÉTEL!$ER$165</f>
        <v>0</v>
      </c>
      <c r="N23" s="473">
        <f>[1]BEVÉTEL!$ES$165</f>
        <v>0</v>
      </c>
      <c r="O23" s="473">
        <f>[1]BEVÉTEL!$ET$165</f>
        <v>0</v>
      </c>
      <c r="P23" s="473">
        <f>[1]BEVÉTEL!$ER$190</f>
        <v>0</v>
      </c>
      <c r="Q23" s="473">
        <f>[1]BEVÉTEL!$ES$190</f>
        <v>0</v>
      </c>
      <c r="R23" s="473">
        <f>[1]BEVÉTEL!$ET$190</f>
        <v>0</v>
      </c>
      <c r="S23" s="473">
        <f>[1]BEVÉTEL!$ER$215</f>
        <v>62580589</v>
      </c>
      <c r="T23" s="473">
        <f>[1]BEVÉTEL!$ES$215</f>
        <v>0</v>
      </c>
      <c r="U23" s="473">
        <f>[1]BEVÉTEL!$ET$215</f>
        <v>0</v>
      </c>
      <c r="V23" s="473">
        <f>[1]BEVÉTEL!$ER$257</f>
        <v>0</v>
      </c>
      <c r="W23" s="473">
        <f>[1]BEVÉTEL!$ES$257</f>
        <v>0</v>
      </c>
      <c r="X23" s="474">
        <f>[1]BEVÉTEL!$ET$257</f>
        <v>0</v>
      </c>
    </row>
    <row r="24" spans="1:24">
      <c r="A24" s="443">
        <v>11</v>
      </c>
      <c r="B24" s="436" t="s">
        <v>70</v>
      </c>
      <c r="C24" s="439" t="s">
        <v>143</v>
      </c>
      <c r="D24" s="472">
        <f>[1]BEVÉTEL!$EU$42</f>
        <v>0</v>
      </c>
      <c r="E24" s="473">
        <f>[1]BEVÉTEL!$EV$42</f>
        <v>0</v>
      </c>
      <c r="F24" s="473">
        <f>[1]BEVÉTEL!$EW$42</f>
        <v>0</v>
      </c>
      <c r="G24" s="473">
        <f>[1]BEVÉTEL!$EU$90</f>
        <v>0</v>
      </c>
      <c r="H24" s="473">
        <f>[1]BEVÉTEL!$EV$90</f>
        <v>0</v>
      </c>
      <c r="I24" s="473">
        <f>[1]BEVÉTEL!$EW$90</f>
        <v>0</v>
      </c>
      <c r="J24" s="473">
        <f>[1]BEVÉTEL!$EU$129</f>
        <v>0</v>
      </c>
      <c r="K24" s="473">
        <f>[1]BEVÉTEL!$EV$129</f>
        <v>0</v>
      </c>
      <c r="L24" s="473">
        <f>[1]BEVÉTEL!$EW$129</f>
        <v>0</v>
      </c>
      <c r="M24" s="473">
        <f>[1]BEVÉTEL!$EU$165</f>
        <v>0</v>
      </c>
      <c r="N24" s="473">
        <f>[1]BEVÉTEL!$EV$165</f>
        <v>0</v>
      </c>
      <c r="O24" s="473">
        <f>[1]BEVÉTEL!$EW$165</f>
        <v>0</v>
      </c>
      <c r="P24" s="473">
        <f>[1]BEVÉTEL!$EU$190</f>
        <v>0</v>
      </c>
      <c r="Q24" s="473">
        <f>[1]BEVÉTEL!$EV$190</f>
        <v>0</v>
      </c>
      <c r="R24" s="473">
        <f>[1]BEVÉTEL!$EW$190</f>
        <v>0</v>
      </c>
      <c r="S24" s="473">
        <f>[1]BEVÉTEL!$EU$215</f>
        <v>0</v>
      </c>
      <c r="T24" s="473">
        <f>[1]BEVÉTEL!$EV$215</f>
        <v>0</v>
      </c>
      <c r="U24" s="473">
        <f>[1]BEVÉTEL!$EW$215</f>
        <v>0</v>
      </c>
      <c r="V24" s="473">
        <f>[1]BEVÉTEL!$EU$257</f>
        <v>0</v>
      </c>
      <c r="W24" s="473">
        <f>[1]BEVÉTEL!$EV$257</f>
        <v>0</v>
      </c>
      <c r="X24" s="474">
        <f>[1]BEVÉTEL!$EW$257</f>
        <v>0</v>
      </c>
    </row>
    <row r="25" spans="1:24" ht="24">
      <c r="A25" s="443"/>
      <c r="B25" s="436" t="s">
        <v>73</v>
      </c>
      <c r="C25" s="439"/>
      <c r="D25" s="759"/>
      <c r="E25" s="760"/>
      <c r="F25" s="760"/>
      <c r="G25" s="760"/>
      <c r="H25" s="760"/>
      <c r="I25" s="760"/>
      <c r="J25" s="760"/>
      <c r="K25" s="760"/>
      <c r="L25" s="760"/>
      <c r="M25" s="760"/>
      <c r="N25" s="760"/>
      <c r="O25" s="760"/>
      <c r="P25" s="760"/>
      <c r="Q25" s="760"/>
      <c r="R25" s="760"/>
      <c r="S25" s="760"/>
      <c r="T25" s="760"/>
      <c r="U25" s="760"/>
      <c r="V25" s="760"/>
      <c r="W25" s="760"/>
      <c r="X25" s="811"/>
    </row>
    <row r="26" spans="1:24">
      <c r="A26" s="443">
        <v>12</v>
      </c>
      <c r="B26" s="170" t="s">
        <v>123</v>
      </c>
      <c r="C26" s="439" t="s">
        <v>127</v>
      </c>
      <c r="D26" s="472">
        <f>[1]BEVÉTEL!$EF$42</f>
        <v>0</v>
      </c>
      <c r="E26" s="473">
        <f>[1]BEVÉTEL!$EG$42</f>
        <v>0</v>
      </c>
      <c r="F26" s="473">
        <f>[1]BEVÉTEL!$EH$42</f>
        <v>0</v>
      </c>
      <c r="G26" s="473">
        <f>[1]BEVÉTEL!$EF$90</f>
        <v>0</v>
      </c>
      <c r="H26" s="473">
        <f>[1]BEVÉTEL!$EG$90</f>
        <v>0</v>
      </c>
      <c r="I26" s="473">
        <f>[1]BEVÉTEL!$EH$90</f>
        <v>0</v>
      </c>
      <c r="J26" s="473">
        <f>[1]BEVÉTEL!$EF$129</f>
        <v>0</v>
      </c>
      <c r="K26" s="473">
        <f>[1]BEVÉTEL!$EG$129</f>
        <v>0</v>
      </c>
      <c r="L26" s="473">
        <f>[1]BEVÉTEL!$EH$129</f>
        <v>0</v>
      </c>
      <c r="M26" s="473">
        <f>[1]BEVÉTEL!$EF$165</f>
        <v>0</v>
      </c>
      <c r="N26" s="473">
        <f>[1]BEVÉTEL!$EG$165</f>
        <v>0</v>
      </c>
      <c r="O26" s="473">
        <f>[1]BEVÉTEL!$EH$165</f>
        <v>0</v>
      </c>
      <c r="P26" s="473">
        <f>[1]BEVÉTEL!$EF$190</f>
        <v>0</v>
      </c>
      <c r="Q26" s="473">
        <f>[1]BEVÉTEL!$EG$190</f>
        <v>0</v>
      </c>
      <c r="R26" s="473">
        <f>[1]BEVÉTEL!$EH$190</f>
        <v>0</v>
      </c>
      <c r="S26" s="473">
        <f>[1]BEVÉTEL!$EF$215</f>
        <v>0</v>
      </c>
      <c r="T26" s="473">
        <f>[1]BEVÉTEL!$EG$215</f>
        <v>0</v>
      </c>
      <c r="U26" s="473">
        <f>[1]BEVÉTEL!$EH$215</f>
        <v>0</v>
      </c>
      <c r="V26" s="473">
        <f>[1]BEVÉTEL!$EF$257</f>
        <v>0</v>
      </c>
      <c r="W26" s="473">
        <f>[1]BEVÉTEL!$EG$257</f>
        <v>0</v>
      </c>
      <c r="X26" s="474">
        <f>[1]BEVÉTEL!$EH$257</f>
        <v>0</v>
      </c>
    </row>
    <row r="27" spans="1:24" s="112" customFormat="1">
      <c r="A27" s="443">
        <v>13</v>
      </c>
      <c r="B27" s="170" t="s">
        <v>261</v>
      </c>
      <c r="C27" s="439" t="s">
        <v>128</v>
      </c>
      <c r="D27" s="472">
        <f>[1]BEVÉTEL!$EC$42</f>
        <v>0</v>
      </c>
      <c r="E27" s="473">
        <f>[1]BEVÉTEL!$ED$42</f>
        <v>0</v>
      </c>
      <c r="F27" s="473">
        <f>[1]BEVÉTEL!$EE$42</f>
        <v>0</v>
      </c>
      <c r="G27" s="473">
        <f>[1]BEVÉTEL!$EC$90</f>
        <v>0</v>
      </c>
      <c r="H27" s="473">
        <f>[1]BEVÉTEL!$ED$90</f>
        <v>0</v>
      </c>
      <c r="I27" s="473">
        <f>[1]BEVÉTEL!$EE$90</f>
        <v>0</v>
      </c>
      <c r="J27" s="473">
        <f>[1]BEVÉTEL!$EC$129</f>
        <v>0</v>
      </c>
      <c r="K27" s="473">
        <f>[1]BEVÉTEL!$ED$129</f>
        <v>0</v>
      </c>
      <c r="L27" s="473">
        <f>[1]BEVÉTEL!$EE$129</f>
        <v>0</v>
      </c>
      <c r="M27" s="473">
        <f>[1]BEVÉTEL!$EC$165</f>
        <v>0</v>
      </c>
      <c r="N27" s="473">
        <f>[1]BEVÉTEL!$ED$165</f>
        <v>0</v>
      </c>
      <c r="O27" s="473">
        <f>[1]BEVÉTEL!$EE$165</f>
        <v>0</v>
      </c>
      <c r="P27" s="473">
        <f>[1]BEVÉTEL!$EC$190</f>
        <v>0</v>
      </c>
      <c r="Q27" s="473">
        <f>[1]BEVÉTEL!$ED$190</f>
        <v>0</v>
      </c>
      <c r="R27" s="473">
        <f>[1]BEVÉTEL!$EE$190</f>
        <v>0</v>
      </c>
      <c r="S27" s="473">
        <f>[1]BEVÉTEL!$EC$215</f>
        <v>0</v>
      </c>
      <c r="T27" s="473">
        <f>[1]BEVÉTEL!$ED$215</f>
        <v>0</v>
      </c>
      <c r="U27" s="473">
        <f>[1]BEVÉTEL!$EE$215</f>
        <v>0</v>
      </c>
      <c r="V27" s="473">
        <f>[1]BEVÉTEL!$EC$257</f>
        <v>0</v>
      </c>
      <c r="W27" s="473">
        <f>[1]BEVÉTEL!$ED$257</f>
        <v>0</v>
      </c>
      <c r="X27" s="474">
        <f>[1]BEVÉTEL!$EE$257</f>
        <v>0</v>
      </c>
    </row>
    <row r="28" spans="1:24" s="112" customFormat="1">
      <c r="A28" s="443">
        <v>14</v>
      </c>
      <c r="B28" s="170" t="s">
        <v>258</v>
      </c>
      <c r="C28" s="439" t="s">
        <v>129</v>
      </c>
      <c r="D28" s="472">
        <f>[1]BEVÉTEL!$EX$42</f>
        <v>0</v>
      </c>
      <c r="E28" s="473">
        <f>[1]BEVÉTEL!$EY$42</f>
        <v>0</v>
      </c>
      <c r="F28" s="473">
        <f>[1]BEVÉTEL!$EZ$42</f>
        <v>0</v>
      </c>
      <c r="G28" s="473">
        <f>[1]BEVÉTEL!$EX$90</f>
        <v>0</v>
      </c>
      <c r="H28" s="473">
        <f>[1]BEVÉTEL!$EY$90</f>
        <v>0</v>
      </c>
      <c r="I28" s="473">
        <f>[1]BEVÉTEL!$EZ$90</f>
        <v>0</v>
      </c>
      <c r="J28" s="473">
        <f>[1]BEVÉTEL!$EX$129</f>
        <v>0</v>
      </c>
      <c r="K28" s="473">
        <f>[1]BEVÉTEL!$EY$129</f>
        <v>0</v>
      </c>
      <c r="L28" s="473">
        <f>[1]BEVÉTEL!$EZ$129</f>
        <v>0</v>
      </c>
      <c r="M28" s="473">
        <f>[1]BEVÉTEL!$EX$165</f>
        <v>0</v>
      </c>
      <c r="N28" s="473">
        <f>[1]BEVÉTEL!$EY$165</f>
        <v>0</v>
      </c>
      <c r="O28" s="473">
        <f>[1]BEVÉTEL!$EZ$165</f>
        <v>0</v>
      </c>
      <c r="P28" s="473">
        <f>[1]BEVÉTEL!$EX$190</f>
        <v>0</v>
      </c>
      <c r="Q28" s="473">
        <f>[1]BEVÉTEL!$EY$190</f>
        <v>0</v>
      </c>
      <c r="R28" s="473">
        <f>[1]BEVÉTEL!$EZ$190</f>
        <v>0</v>
      </c>
      <c r="S28" s="473">
        <f>[1]BEVÉTEL!$EX$215</f>
        <v>0</v>
      </c>
      <c r="T28" s="473">
        <f>[1]BEVÉTEL!$EY$215</f>
        <v>0</v>
      </c>
      <c r="U28" s="473">
        <f>[1]BEVÉTEL!$EZ$215</f>
        <v>0</v>
      </c>
      <c r="V28" s="473">
        <f>[1]BEVÉTEL!$EX$257</f>
        <v>0</v>
      </c>
      <c r="W28" s="473">
        <f>[1]BEVÉTEL!$EY$257</f>
        <v>0</v>
      </c>
      <c r="X28" s="474">
        <f>[1]BEVÉTEL!$EZ$257</f>
        <v>0</v>
      </c>
    </row>
    <row r="29" spans="1:24" s="112" customFormat="1" ht="11.4">
      <c r="A29" s="458"/>
      <c r="B29" s="437" t="s">
        <v>41</v>
      </c>
      <c r="C29" s="441"/>
      <c r="D29" s="499">
        <f>SUM(D26:D28,D20,D21,D23,D24)</f>
        <v>0</v>
      </c>
      <c r="E29" s="497">
        <f>SUM(E26:E28,E24,E23,E21,E20)</f>
        <v>0</v>
      </c>
      <c r="F29" s="500">
        <f>SUM(F26:F28,F24,F23,F21,F20)</f>
        <v>0</v>
      </c>
      <c r="G29" s="497">
        <f>SUM(G26:G28,G20,G21,G23,G24)</f>
        <v>0</v>
      </c>
      <c r="H29" s="497">
        <f>SUM(H26:H28,H24,H23,H21,H20)</f>
        <v>0</v>
      </c>
      <c r="I29" s="500">
        <f>SUM(I26:I28,I24,I23,I21,I20)</f>
        <v>0</v>
      </c>
      <c r="J29" s="497">
        <f>SUM(J26:J28,J20,J21,J23,J24)</f>
        <v>0</v>
      </c>
      <c r="K29" s="497">
        <f>SUM(K26:K28,K24,K23,K21,K20)</f>
        <v>0</v>
      </c>
      <c r="L29" s="500">
        <f>SUM(L26:L28,L24,L23,L21,L20)</f>
        <v>0</v>
      </c>
      <c r="M29" s="497">
        <f>SUM(M26:M28,M20,M21,M23,M24)</f>
        <v>0</v>
      </c>
      <c r="N29" s="497">
        <f>SUM(N26:N28,N24,N23,N21,N20)</f>
        <v>0</v>
      </c>
      <c r="O29" s="500">
        <f>SUM(O26:O28,O24,O23,O21,O20)</f>
        <v>0</v>
      </c>
      <c r="P29" s="497">
        <f>SUM(P26:P28,P20,P21,P23,P24)</f>
        <v>0</v>
      </c>
      <c r="Q29" s="497">
        <f>SUM(Q26:Q28,Q24,Q23,Q21,Q20)</f>
        <v>0</v>
      </c>
      <c r="R29" s="500">
        <f>SUM(R26:R28,R24,R23,R21,R20)</f>
        <v>0</v>
      </c>
      <c r="S29" s="497">
        <f>SUM(S26:S28,S20,S21,S23,S24)</f>
        <v>112041647</v>
      </c>
      <c r="T29" s="497">
        <f>SUM(T26:T28,T24,T23,T21,T20)</f>
        <v>0</v>
      </c>
      <c r="U29" s="500">
        <f>SUM(U26:U28,U24,U23,U21,U20)</f>
        <v>0</v>
      </c>
      <c r="V29" s="497">
        <f>SUM(V26:V28,V20,V21,V23,V24)</f>
        <v>0</v>
      </c>
      <c r="W29" s="497">
        <f>SUM(W26:W28,W24,W23,W21,W20)</f>
        <v>0</v>
      </c>
      <c r="X29" s="501">
        <f>SUM(X26:X28,X24,X23,X21,X20)</f>
        <v>0</v>
      </c>
    </row>
    <row r="30" spans="1:24" s="112" customFormat="1" thickBot="1">
      <c r="A30" s="462"/>
      <c r="B30" s="438" t="s">
        <v>87</v>
      </c>
      <c r="C30" s="442"/>
      <c r="D30" s="502">
        <f>SUM(D29,D17,D12)</f>
        <v>6400000</v>
      </c>
      <c r="E30" s="503">
        <f>SUM(E29,E17,E12)</f>
        <v>255380</v>
      </c>
      <c r="F30" s="504">
        <f>SUM(F12,F17,F29)</f>
        <v>0</v>
      </c>
      <c r="G30" s="503">
        <f>SUM(G29,G17,G12)</f>
        <v>381000</v>
      </c>
      <c r="H30" s="503">
        <f>SUM(H29,H17,H12)</f>
        <v>0</v>
      </c>
      <c r="I30" s="504">
        <f>SUM(I12,I17,I29)</f>
        <v>0</v>
      </c>
      <c r="J30" s="503">
        <f>SUM(J29,J17,J12)</f>
        <v>48798915</v>
      </c>
      <c r="K30" s="503">
        <f>SUM(K29,K17,K12)</f>
        <v>0</v>
      </c>
      <c r="L30" s="504">
        <f>SUM(L12,L17,L29)</f>
        <v>0</v>
      </c>
      <c r="M30" s="503">
        <f>SUM(M29,M17,M12)</f>
        <v>5715000</v>
      </c>
      <c r="N30" s="503">
        <f>SUM(N29,N17,N12)</f>
        <v>0</v>
      </c>
      <c r="O30" s="504">
        <f>SUM(O12,O17,O29)</f>
        <v>0</v>
      </c>
      <c r="P30" s="503">
        <f>SUM(P29,P17,P12)</f>
        <v>831127262</v>
      </c>
      <c r="Q30" s="503">
        <f>SUM(Q29,Q17,Q12)</f>
        <v>0</v>
      </c>
      <c r="R30" s="504">
        <f>SUM(R12,R17,R29)</f>
        <v>0</v>
      </c>
      <c r="S30" s="503">
        <f>SUM(S29,S17,S12)</f>
        <v>112041647</v>
      </c>
      <c r="T30" s="503">
        <f>SUM(T29,T17,T12)</f>
        <v>4000000</v>
      </c>
      <c r="U30" s="504">
        <f>SUM(U12,U17,U29)</f>
        <v>0</v>
      </c>
      <c r="V30" s="503">
        <f>SUM(V29,V17,V12)</f>
        <v>186942219</v>
      </c>
      <c r="W30" s="503">
        <f>SUM(W29,W17,W12)</f>
        <v>0</v>
      </c>
      <c r="X30" s="505">
        <f>SUM(X12,X17,X29)</f>
        <v>0</v>
      </c>
    </row>
    <row r="31" spans="1:24" ht="17.100000000000001" customHeight="1">
      <c r="A31" s="108"/>
      <c r="B31" s="106"/>
      <c r="C31" s="106"/>
      <c r="D31" s="506"/>
      <c r="E31" s="506"/>
      <c r="F31" s="507"/>
      <c r="G31" s="506"/>
      <c r="H31" s="506"/>
      <c r="I31" s="507"/>
      <c r="J31" s="506"/>
      <c r="K31" s="506"/>
      <c r="L31" s="507"/>
      <c r="M31" s="506"/>
      <c r="N31" s="506"/>
      <c r="O31" s="507"/>
      <c r="P31" s="506"/>
      <c r="Q31" s="506"/>
      <c r="R31" s="507"/>
      <c r="S31" s="506"/>
      <c r="T31" s="506"/>
      <c r="U31" s="507"/>
      <c r="V31" s="506"/>
      <c r="W31" s="506"/>
      <c r="X31" s="507"/>
    </row>
    <row r="32" spans="1:24" ht="17.100000000000001" customHeight="1">
      <c r="A32" s="108"/>
      <c r="B32" s="106"/>
      <c r="C32" s="106"/>
      <c r="D32" s="506"/>
      <c r="E32" s="506"/>
      <c r="F32" s="507"/>
      <c r="G32" s="506"/>
      <c r="H32" s="506"/>
      <c r="I32" s="507"/>
      <c r="J32" s="506"/>
      <c r="K32" s="506"/>
      <c r="L32" s="507"/>
      <c r="M32" s="506"/>
      <c r="N32" s="506"/>
      <c r="O32" s="507"/>
      <c r="P32" s="506"/>
      <c r="Q32" s="506"/>
      <c r="R32" s="507"/>
      <c r="S32" s="506"/>
      <c r="T32" s="506"/>
      <c r="U32" s="507"/>
      <c r="V32" s="506"/>
      <c r="W32" s="506"/>
      <c r="X32" s="507"/>
    </row>
    <row r="33" spans="1:31" ht="17.100000000000001" customHeight="1" thickBot="1">
      <c r="A33" s="108"/>
      <c r="B33" s="106"/>
      <c r="C33" s="106"/>
      <c r="D33" s="506"/>
      <c r="E33" s="506"/>
      <c r="F33" s="507"/>
      <c r="G33" s="506"/>
      <c r="H33" s="506"/>
      <c r="I33" s="507"/>
      <c r="J33" s="506"/>
      <c r="K33" s="506"/>
      <c r="L33" s="507"/>
      <c r="M33" s="506"/>
      <c r="N33" s="506"/>
      <c r="O33" s="507"/>
      <c r="P33" s="506"/>
      <c r="Q33" s="506"/>
      <c r="R33" s="507"/>
      <c r="S33" s="506"/>
      <c r="T33" s="506"/>
      <c r="U33" s="507"/>
      <c r="V33" s="506"/>
      <c r="W33" s="506"/>
      <c r="X33" s="507"/>
    </row>
    <row r="34" spans="1:31" s="106" customFormat="1" ht="15" customHeight="1" thickBot="1">
      <c r="A34" s="105"/>
      <c r="C34" s="764" t="s">
        <v>250</v>
      </c>
      <c r="D34" s="765"/>
      <c r="E34" s="765"/>
      <c r="F34" s="765"/>
      <c r="G34" s="765"/>
      <c r="H34" s="765"/>
      <c r="I34" s="765"/>
      <c r="J34" s="765"/>
      <c r="K34" s="765"/>
      <c r="L34" s="765"/>
      <c r="M34" s="765"/>
      <c r="N34" s="765"/>
      <c r="O34" s="765"/>
      <c r="P34" s="765"/>
      <c r="Q34" s="765"/>
      <c r="R34" s="765"/>
      <c r="S34" s="765"/>
      <c r="T34" s="765"/>
      <c r="U34" s="765"/>
      <c r="V34" s="765"/>
      <c r="W34" s="765"/>
      <c r="X34" s="766"/>
    </row>
    <row r="35" spans="1:31" s="106" customFormat="1" ht="32.25" customHeight="1">
      <c r="A35" s="105"/>
      <c r="C35" s="767" t="s">
        <v>190</v>
      </c>
      <c r="D35" s="801" t="s">
        <v>290</v>
      </c>
      <c r="E35" s="802"/>
      <c r="F35" s="803"/>
      <c r="G35" s="804" t="s">
        <v>293</v>
      </c>
      <c r="H35" s="802"/>
      <c r="I35" s="803"/>
      <c r="J35" s="804" t="s">
        <v>295</v>
      </c>
      <c r="K35" s="802"/>
      <c r="L35" s="803"/>
      <c r="M35" s="805" t="s">
        <v>297</v>
      </c>
      <c r="N35" s="806"/>
      <c r="O35" s="807"/>
      <c r="P35" s="804" t="s">
        <v>298</v>
      </c>
      <c r="Q35" s="802"/>
      <c r="R35" s="803"/>
      <c r="S35" s="804" t="s">
        <v>183</v>
      </c>
      <c r="T35" s="802"/>
      <c r="U35" s="803"/>
      <c r="V35" s="804" t="s">
        <v>184</v>
      </c>
      <c r="W35" s="802"/>
      <c r="X35" s="812"/>
    </row>
    <row r="36" spans="1:31" s="106" customFormat="1" ht="73.5" customHeight="1" thickBot="1">
      <c r="A36" s="105"/>
      <c r="C36" s="768"/>
      <c r="D36" s="792" t="s">
        <v>291</v>
      </c>
      <c r="E36" s="793"/>
      <c r="F36" s="794"/>
      <c r="G36" s="795" t="s">
        <v>292</v>
      </c>
      <c r="H36" s="793"/>
      <c r="I36" s="794"/>
      <c r="J36" s="795" t="s">
        <v>294</v>
      </c>
      <c r="K36" s="793"/>
      <c r="L36" s="794"/>
      <c r="M36" s="796" t="s">
        <v>296</v>
      </c>
      <c r="N36" s="797"/>
      <c r="O36" s="798"/>
      <c r="P36" s="795" t="s">
        <v>299</v>
      </c>
      <c r="Q36" s="793"/>
      <c r="R36" s="794"/>
      <c r="S36" s="795" t="s">
        <v>300</v>
      </c>
      <c r="T36" s="793"/>
      <c r="U36" s="794"/>
      <c r="V36" s="795" t="s">
        <v>301</v>
      </c>
      <c r="W36" s="793"/>
      <c r="X36" s="813"/>
    </row>
    <row r="37" spans="1:31" s="106" customFormat="1" ht="71.400000000000006" customHeight="1">
      <c r="A37" s="434" t="s">
        <v>33</v>
      </c>
      <c r="B37" s="435" t="s">
        <v>105</v>
      </c>
      <c r="C37" s="444" t="s">
        <v>206</v>
      </c>
      <c r="D37" s="469" t="s">
        <v>124</v>
      </c>
      <c r="E37" s="470" t="s">
        <v>125</v>
      </c>
      <c r="F37" s="470" t="s">
        <v>126</v>
      </c>
      <c r="G37" s="470" t="s">
        <v>124</v>
      </c>
      <c r="H37" s="470" t="s">
        <v>125</v>
      </c>
      <c r="I37" s="470" t="s">
        <v>126</v>
      </c>
      <c r="J37" s="470" t="s">
        <v>124</v>
      </c>
      <c r="K37" s="470" t="s">
        <v>125</v>
      </c>
      <c r="L37" s="470" t="s">
        <v>126</v>
      </c>
      <c r="M37" s="470" t="s">
        <v>124</v>
      </c>
      <c r="N37" s="470" t="s">
        <v>125</v>
      </c>
      <c r="O37" s="470" t="s">
        <v>126</v>
      </c>
      <c r="P37" s="470" t="s">
        <v>124</v>
      </c>
      <c r="Q37" s="470" t="s">
        <v>125</v>
      </c>
      <c r="R37" s="470" t="s">
        <v>126</v>
      </c>
      <c r="S37" s="470" t="s">
        <v>124</v>
      </c>
      <c r="T37" s="470" t="s">
        <v>125</v>
      </c>
      <c r="U37" s="470" t="s">
        <v>126</v>
      </c>
      <c r="V37" s="470" t="s">
        <v>124</v>
      </c>
      <c r="W37" s="470" t="s">
        <v>125</v>
      </c>
      <c r="X37" s="471" t="s">
        <v>126</v>
      </c>
      <c r="AE37" s="107"/>
    </row>
    <row r="38" spans="1:31">
      <c r="A38" s="443" t="s">
        <v>8</v>
      </c>
      <c r="B38" s="436" t="s">
        <v>46</v>
      </c>
      <c r="C38" s="440" t="s">
        <v>289</v>
      </c>
      <c r="D38" s="759"/>
      <c r="E38" s="760"/>
      <c r="F38" s="760"/>
      <c r="G38" s="760"/>
      <c r="H38" s="760"/>
      <c r="I38" s="760"/>
      <c r="J38" s="760"/>
      <c r="K38" s="760"/>
      <c r="L38" s="760"/>
      <c r="M38" s="760"/>
      <c r="N38" s="760"/>
      <c r="O38" s="760"/>
      <c r="P38" s="760"/>
      <c r="Q38" s="760"/>
      <c r="R38" s="760"/>
      <c r="S38" s="760"/>
      <c r="T38" s="760"/>
      <c r="U38" s="760"/>
      <c r="V38" s="760"/>
      <c r="W38" s="760"/>
      <c r="X38" s="811"/>
    </row>
    <row r="39" spans="1:31">
      <c r="A39" s="443">
        <v>1</v>
      </c>
      <c r="B39" s="170" t="s">
        <v>61</v>
      </c>
      <c r="C39" s="439" t="s">
        <v>113</v>
      </c>
      <c r="D39" s="472">
        <f>[1]BEVÉTEL!$M$317</f>
        <v>0</v>
      </c>
      <c r="E39" s="473">
        <f>[1]BEVÉTEL!$N$317</f>
        <v>0</v>
      </c>
      <c r="F39" s="473">
        <f>[1]BEVÉTEL!$O$317</f>
        <v>0</v>
      </c>
      <c r="G39" s="473">
        <f>[1]BEVÉTEL!$M$359</f>
        <v>0</v>
      </c>
      <c r="H39" s="473">
        <f>[1]BEVÉTEL!$N$359</f>
        <v>0</v>
      </c>
      <c r="I39" s="473">
        <f>[1]BEVÉTEL!$O$359</f>
        <v>0</v>
      </c>
      <c r="J39" s="473">
        <f>[1]BEVÉTEL!$M$425</f>
        <v>0</v>
      </c>
      <c r="K39" s="473">
        <f>[1]BEVÉTEL!$N$425</f>
        <v>0</v>
      </c>
      <c r="L39" s="473">
        <f>[1]BEVÉTEL!$O$425</f>
        <v>0</v>
      </c>
      <c r="M39" s="473"/>
      <c r="N39" s="473"/>
      <c r="O39" s="473"/>
      <c r="P39" s="473">
        <f>[1]BEVÉTEL!$M$589</f>
        <v>0</v>
      </c>
      <c r="Q39" s="473">
        <f>[1]BEVÉTEL!$N$589</f>
        <v>0</v>
      </c>
      <c r="R39" s="473">
        <f>[1]BEVÉTEL!$O$589</f>
        <v>0</v>
      </c>
      <c r="S39" s="473">
        <f>[1]BEVÉTEL!$M$626</f>
        <v>0</v>
      </c>
      <c r="T39" s="473">
        <f>[1]BEVÉTEL!$N$626</f>
        <v>0</v>
      </c>
      <c r="U39" s="473">
        <f>[1]BEVÉTEL!$O$626</f>
        <v>0</v>
      </c>
      <c r="V39" s="473">
        <f>[1]BEVÉTEL!$M$651</f>
        <v>0</v>
      </c>
      <c r="W39" s="473">
        <f>[1]BEVÉTEL!$N$651</f>
        <v>0</v>
      </c>
      <c r="X39" s="474">
        <f>[1]BEVÉTEL!$O$651</f>
        <v>0</v>
      </c>
    </row>
    <row r="40" spans="1:31" ht="24">
      <c r="A40" s="443"/>
      <c r="B40" s="400" t="s">
        <v>257</v>
      </c>
      <c r="C40" s="439" t="s">
        <v>135</v>
      </c>
      <c r="D40" s="472">
        <f>[1]BEVÉTEL!$P$317</f>
        <v>0</v>
      </c>
      <c r="E40" s="473">
        <f>[1]BEVÉTEL!$Q$317</f>
        <v>0</v>
      </c>
      <c r="F40" s="473">
        <f>[1]BEVÉTEL!$R$317</f>
        <v>0</v>
      </c>
      <c r="G40" s="473">
        <f>[1]BEVÉTEL!$P$359</f>
        <v>0</v>
      </c>
      <c r="H40" s="473">
        <f>[1]BEVÉTEL!$Q$359</f>
        <v>0</v>
      </c>
      <c r="I40" s="473">
        <f>[1]BEVÉTEL!$R$359</f>
        <v>0</v>
      </c>
      <c r="J40" s="473">
        <f>[1]BEVÉTEL!$P$425</f>
        <v>0</v>
      </c>
      <c r="K40" s="473">
        <f>[1]BEVÉTEL!$Q$425</f>
        <v>0</v>
      </c>
      <c r="L40" s="473">
        <f>[1]BEVÉTEL!$R$425</f>
        <v>0</v>
      </c>
      <c r="M40" s="473"/>
      <c r="N40" s="473"/>
      <c r="O40" s="473"/>
      <c r="P40" s="473">
        <f>[1]BEVÉTEL!$P$589</f>
        <v>0</v>
      </c>
      <c r="Q40" s="473">
        <f>[1]BEVÉTEL!$Q$589</f>
        <v>0</v>
      </c>
      <c r="R40" s="473">
        <f>[1]BEVÉTEL!$R$589</f>
        <v>0</v>
      </c>
      <c r="S40" s="473">
        <f>[1]BEVÉTEL!$P$626</f>
        <v>0</v>
      </c>
      <c r="T40" s="473">
        <f>[1]BEVÉTEL!$Q$626</f>
        <v>0</v>
      </c>
      <c r="U40" s="473">
        <f>[1]BEVÉTEL!$R$626</f>
        <v>0</v>
      </c>
      <c r="V40" s="473">
        <f>[1]BEVÉTEL!$P$651</f>
        <v>0</v>
      </c>
      <c r="W40" s="473">
        <f>[1]BEVÉTEL!$Q$651</f>
        <v>0</v>
      </c>
      <c r="X40" s="474">
        <f>[1]BEVÉTEL!$R$651</f>
        <v>0</v>
      </c>
    </row>
    <row r="41" spans="1:31">
      <c r="A41" s="443">
        <v>2</v>
      </c>
      <c r="B41" s="170" t="s">
        <v>48</v>
      </c>
      <c r="C41" s="439" t="s">
        <v>115</v>
      </c>
      <c r="D41" s="472">
        <f>[1]BEVÉTEL!$BU$317</f>
        <v>0</v>
      </c>
      <c r="E41" s="473">
        <f>[1]BEVÉTEL!$BV$317</f>
        <v>0</v>
      </c>
      <c r="F41" s="473">
        <f>[1]BEVÉTEL!$BW$317</f>
        <v>0</v>
      </c>
      <c r="G41" s="473">
        <f>[1]BEVÉTEL!$BU$359</f>
        <v>0</v>
      </c>
      <c r="H41" s="473">
        <f>[1]BEVÉTEL!$BV$359</f>
        <v>0</v>
      </c>
      <c r="I41" s="473">
        <f>[1]BEVÉTEL!$BW$359</f>
        <v>0</v>
      </c>
      <c r="J41" s="473">
        <f>[1]BEVÉTEL!$BU$425</f>
        <v>0</v>
      </c>
      <c r="K41" s="473">
        <f>[1]BEVÉTEL!$BV$425</f>
        <v>0</v>
      </c>
      <c r="L41" s="473">
        <f>[1]BEVÉTEL!$BW$425</f>
        <v>0</v>
      </c>
      <c r="M41" s="473"/>
      <c r="N41" s="473"/>
      <c r="O41" s="473"/>
      <c r="P41" s="473">
        <f>[1]BEVÉTEL!$BU$589</f>
        <v>0</v>
      </c>
      <c r="Q41" s="473">
        <f>[1]BEVÉTEL!$BV$589</f>
        <v>0</v>
      </c>
      <c r="R41" s="473">
        <f>[1]BEVÉTEL!$BW$589</f>
        <v>0</v>
      </c>
      <c r="S41" s="473">
        <f>[1]BEVÉTEL!$BU$626</f>
        <v>0</v>
      </c>
      <c r="T41" s="473">
        <f>[1]BEVÉTEL!$BV$626</f>
        <v>0</v>
      </c>
      <c r="U41" s="473">
        <f>[1]BEVÉTEL!$BW$626</f>
        <v>0</v>
      </c>
      <c r="V41" s="473">
        <f>[1]BEVÉTEL!$BU$651</f>
        <v>0</v>
      </c>
      <c r="W41" s="473">
        <f>[1]BEVÉTEL!$BV$651</f>
        <v>3600000</v>
      </c>
      <c r="X41" s="474">
        <f>[1]BEVÉTEL!$BW$651</f>
        <v>0</v>
      </c>
    </row>
    <row r="42" spans="1:31">
      <c r="A42" s="443">
        <v>3</v>
      </c>
      <c r="B42" s="170" t="s">
        <v>227</v>
      </c>
      <c r="C42" s="439" t="s">
        <v>116</v>
      </c>
      <c r="D42" s="472">
        <f>[1]BEVÉTEL!$AB$317</f>
        <v>0</v>
      </c>
      <c r="E42" s="473">
        <f>[1]BEVÉTEL!$AC$317</f>
        <v>0</v>
      </c>
      <c r="F42" s="473">
        <f>[1]BEVÉTEL!$AD$317</f>
        <v>0</v>
      </c>
      <c r="G42" s="473">
        <f>[1]BEVÉTEL!$AB$359</f>
        <v>0</v>
      </c>
      <c r="H42" s="473">
        <f>[1]BEVÉTEL!$AC$359</f>
        <v>0</v>
      </c>
      <c r="I42" s="473">
        <f>[1]BEVÉTEL!$AD$359</f>
        <v>0</v>
      </c>
      <c r="J42" s="473">
        <f>[1]BEVÉTEL!$AB$425</f>
        <v>1016000</v>
      </c>
      <c r="K42" s="473">
        <f>[1]BEVÉTEL!$AC$425</f>
        <v>0</v>
      </c>
      <c r="L42" s="473">
        <f>[1]BEVÉTEL!$AD$425</f>
        <v>0</v>
      </c>
      <c r="M42" s="473"/>
      <c r="N42" s="473"/>
      <c r="O42" s="473"/>
      <c r="P42" s="473">
        <f>[1]BEVÉTEL!$AB$589</f>
        <v>0</v>
      </c>
      <c r="Q42" s="473">
        <f>[1]BEVÉTEL!$AC$589</f>
        <v>0</v>
      </c>
      <c r="R42" s="473">
        <f>[1]BEVÉTEL!$AD$589</f>
        <v>0</v>
      </c>
      <c r="S42" s="473">
        <f>[1]BEVÉTEL!$AB$626</f>
        <v>0</v>
      </c>
      <c r="T42" s="473">
        <f>[1]BEVÉTEL!$AC$626</f>
        <v>0</v>
      </c>
      <c r="U42" s="473">
        <f>[1]BEVÉTEL!$AD$626</f>
        <v>0</v>
      </c>
      <c r="V42" s="473">
        <f>[1]BEVÉTEL!$AB$651</f>
        <v>0</v>
      </c>
      <c r="W42" s="473">
        <f>[1]BEVÉTEL!$AC$651</f>
        <v>0</v>
      </c>
      <c r="X42" s="474">
        <f>[1]BEVÉTEL!$AD$651</f>
        <v>0</v>
      </c>
    </row>
    <row r="43" spans="1:31" s="112" customFormat="1" ht="24">
      <c r="A43" s="443">
        <v>4</v>
      </c>
      <c r="B43" s="170" t="s">
        <v>63</v>
      </c>
      <c r="C43" s="439" t="s">
        <v>118</v>
      </c>
      <c r="D43" s="472">
        <f>[1]BEVÉTEL!$BL$317</f>
        <v>0</v>
      </c>
      <c r="E43" s="497">
        <f>[1]BEVÉTEL!$BM$317</f>
        <v>0</v>
      </c>
      <c r="F43" s="497">
        <f>[1]BEVÉTEL!$BN$317</f>
        <v>0</v>
      </c>
      <c r="G43" s="473">
        <f>[1]BEVÉTEL!$BL$359</f>
        <v>0</v>
      </c>
      <c r="H43" s="497">
        <f>[1]BEVÉTEL!$BM$359</f>
        <v>0</v>
      </c>
      <c r="I43" s="497">
        <f>[1]BEVÉTEL!$BN$359</f>
        <v>0</v>
      </c>
      <c r="J43" s="473">
        <f>[1]BEVÉTEL!$BL$425</f>
        <v>0</v>
      </c>
      <c r="K43" s="497">
        <f>[1]BEVÉTEL!$BM$425</f>
        <v>0</v>
      </c>
      <c r="L43" s="497">
        <f>[1]BEVÉTEL!$BN$425</f>
        <v>0</v>
      </c>
      <c r="M43" s="473"/>
      <c r="N43" s="497"/>
      <c r="O43" s="497"/>
      <c r="P43" s="473">
        <f>[1]BEVÉTEL!$BL$589</f>
        <v>0</v>
      </c>
      <c r="Q43" s="497">
        <f>[1]BEVÉTEL!$BM$589</f>
        <v>0</v>
      </c>
      <c r="R43" s="497">
        <f>[1]BEVÉTEL!$BN$589</f>
        <v>0</v>
      </c>
      <c r="S43" s="473">
        <f>[1]BEVÉTEL!$BL$626</f>
        <v>0</v>
      </c>
      <c r="T43" s="497">
        <f>[1]BEVÉTEL!$BM$626</f>
        <v>0</v>
      </c>
      <c r="U43" s="497">
        <f>[1]BEVÉTEL!$BN$626</f>
        <v>0</v>
      </c>
      <c r="V43" s="473">
        <f>[1]BEVÉTEL!$BL$651</f>
        <v>0</v>
      </c>
      <c r="W43" s="497">
        <f>[1]BEVÉTEL!$BM$651</f>
        <v>0</v>
      </c>
      <c r="X43" s="498">
        <f>[1]BEVÉTEL!$BN$651</f>
        <v>0</v>
      </c>
    </row>
    <row r="44" spans="1:31" s="112" customFormat="1" ht="11.4">
      <c r="A44" s="458"/>
      <c r="B44" s="437" t="s">
        <v>52</v>
      </c>
      <c r="C44" s="441"/>
      <c r="D44" s="499">
        <f t="shared" ref="D44:X44" si="2">SUM(D41:D43,D39)</f>
        <v>0</v>
      </c>
      <c r="E44" s="497">
        <f t="shared" si="2"/>
        <v>0</v>
      </c>
      <c r="F44" s="497">
        <f t="shared" si="2"/>
        <v>0</v>
      </c>
      <c r="G44" s="497">
        <f t="shared" si="2"/>
        <v>0</v>
      </c>
      <c r="H44" s="497">
        <f t="shared" si="2"/>
        <v>0</v>
      </c>
      <c r="I44" s="497">
        <f t="shared" si="2"/>
        <v>0</v>
      </c>
      <c r="J44" s="497">
        <f t="shared" si="2"/>
        <v>1016000</v>
      </c>
      <c r="K44" s="497">
        <f t="shared" si="2"/>
        <v>0</v>
      </c>
      <c r="L44" s="497">
        <f t="shared" si="2"/>
        <v>0</v>
      </c>
      <c r="M44" s="497"/>
      <c r="N44" s="497"/>
      <c r="O44" s="497"/>
      <c r="P44" s="497">
        <f t="shared" si="2"/>
        <v>0</v>
      </c>
      <c r="Q44" s="497">
        <f t="shared" si="2"/>
        <v>0</v>
      </c>
      <c r="R44" s="497">
        <f t="shared" si="2"/>
        <v>0</v>
      </c>
      <c r="S44" s="497">
        <f t="shared" si="2"/>
        <v>0</v>
      </c>
      <c r="T44" s="497">
        <f t="shared" si="2"/>
        <v>0</v>
      </c>
      <c r="U44" s="497">
        <f t="shared" si="2"/>
        <v>0</v>
      </c>
      <c r="V44" s="497">
        <f t="shared" si="2"/>
        <v>0</v>
      </c>
      <c r="W44" s="497">
        <f t="shared" si="2"/>
        <v>3600000</v>
      </c>
      <c r="X44" s="498">
        <f t="shared" si="2"/>
        <v>0</v>
      </c>
    </row>
    <row r="45" spans="1:31">
      <c r="A45" s="443" t="s">
        <v>42</v>
      </c>
      <c r="B45" s="436" t="s">
        <v>53</v>
      </c>
      <c r="C45" s="439"/>
      <c r="D45" s="759"/>
      <c r="E45" s="760"/>
      <c r="F45" s="760"/>
      <c r="G45" s="760"/>
      <c r="H45" s="760"/>
      <c r="I45" s="760"/>
      <c r="J45" s="760"/>
      <c r="K45" s="760"/>
      <c r="L45" s="760"/>
      <c r="M45" s="760"/>
      <c r="N45" s="760"/>
      <c r="O45" s="760"/>
      <c r="P45" s="760"/>
      <c r="Q45" s="760"/>
      <c r="R45" s="760"/>
      <c r="S45" s="760"/>
      <c r="T45" s="760"/>
      <c r="U45" s="760"/>
      <c r="V45" s="760"/>
      <c r="W45" s="760"/>
      <c r="X45" s="811"/>
    </row>
    <row r="46" spans="1:31" ht="24">
      <c r="A46" s="443">
        <v>5</v>
      </c>
      <c r="B46" s="436" t="s">
        <v>62</v>
      </c>
      <c r="C46" s="439" t="s">
        <v>119</v>
      </c>
      <c r="D46" s="472">
        <f>[1]BEVÉTEL!$CM$317</f>
        <v>0</v>
      </c>
      <c r="E46" s="473">
        <f>[1]BEVÉTEL!$CN$317</f>
        <v>0</v>
      </c>
      <c r="F46" s="473">
        <f>[1]BEVÉTEL!$CO$317</f>
        <v>0</v>
      </c>
      <c r="G46" s="473">
        <f>[1]BEVÉTEL!$CM$359</f>
        <v>0</v>
      </c>
      <c r="H46" s="473">
        <f>[1]BEVÉTEL!$CN$359</f>
        <v>0</v>
      </c>
      <c r="I46" s="473">
        <f>[1]BEVÉTEL!$CO$359</f>
        <v>0</v>
      </c>
      <c r="J46" s="473">
        <f>[1]BEVÉTEL!$CM$425</f>
        <v>0</v>
      </c>
      <c r="K46" s="473">
        <f>[1]BEVÉTEL!$CN$425</f>
        <v>0</v>
      </c>
      <c r="L46" s="473">
        <f>[1]BEVÉTEL!$CO$425</f>
        <v>0</v>
      </c>
      <c r="M46" s="473"/>
      <c r="N46" s="473"/>
      <c r="O46" s="473"/>
      <c r="P46" s="473">
        <f>[1]BEVÉTEL!$CM$589</f>
        <v>0</v>
      </c>
      <c r="Q46" s="473">
        <f>[1]BEVÉTEL!$CN$589</f>
        <v>0</v>
      </c>
      <c r="R46" s="473">
        <f>[1]BEVÉTEL!$CO$589</f>
        <v>0</v>
      </c>
      <c r="S46" s="473">
        <f>[1]BEVÉTEL!$CM$626</f>
        <v>0</v>
      </c>
      <c r="T46" s="473">
        <f>[1]BEVÉTEL!$CN$626</f>
        <v>0</v>
      </c>
      <c r="U46" s="473">
        <f>[1]BEVÉTEL!$CO$626</f>
        <v>0</v>
      </c>
      <c r="V46" s="473">
        <f>[1]BEVÉTEL!$CM$651</f>
        <v>0</v>
      </c>
      <c r="W46" s="473">
        <f>[1]BEVÉTEL!$CN$651</f>
        <v>175055087</v>
      </c>
      <c r="X46" s="474">
        <f>[1]BEVÉTEL!$CO$651</f>
        <v>0</v>
      </c>
    </row>
    <row r="47" spans="1:31">
      <c r="A47" s="443">
        <v>6</v>
      </c>
      <c r="B47" s="436" t="s">
        <v>120</v>
      </c>
      <c r="C47" s="439" t="s">
        <v>121</v>
      </c>
      <c r="D47" s="472">
        <f>[1]BEVÉTEL!$CY$317</f>
        <v>0</v>
      </c>
      <c r="E47" s="473">
        <f>[1]BEVÉTEL!$CZ$317</f>
        <v>0</v>
      </c>
      <c r="F47" s="473">
        <f>[1]BEVÉTEL!$DA$317</f>
        <v>0</v>
      </c>
      <c r="G47" s="473">
        <f>[1]BEVÉTEL!$CY$359</f>
        <v>0</v>
      </c>
      <c r="H47" s="473">
        <f>[1]BEVÉTEL!$CZ$359</f>
        <v>0</v>
      </c>
      <c r="I47" s="473">
        <f>[1]BEVÉTEL!$DA$359</f>
        <v>0</v>
      </c>
      <c r="J47" s="473">
        <f>[1]BEVÉTEL!$CY$425</f>
        <v>0</v>
      </c>
      <c r="K47" s="473">
        <f>[1]BEVÉTEL!$CZ$425</f>
        <v>0</v>
      </c>
      <c r="L47" s="473">
        <f>[1]BEVÉTEL!$DA$425</f>
        <v>0</v>
      </c>
      <c r="M47" s="473"/>
      <c r="N47" s="473"/>
      <c r="O47" s="473"/>
      <c r="P47" s="473">
        <f>[1]BEVÉTEL!$CY$589</f>
        <v>0</v>
      </c>
      <c r="Q47" s="473">
        <f>[1]BEVÉTEL!$CZ$589</f>
        <v>0</v>
      </c>
      <c r="R47" s="473">
        <f>[1]BEVÉTEL!$DA$589</f>
        <v>0</v>
      </c>
      <c r="S47" s="473">
        <f>[1]BEVÉTEL!$CY$626</f>
        <v>0</v>
      </c>
      <c r="T47" s="473">
        <f>[1]BEVÉTEL!$CZ$626</f>
        <v>0</v>
      </c>
      <c r="U47" s="473">
        <f>[1]BEVÉTEL!$DA$626</f>
        <v>0</v>
      </c>
      <c r="V47" s="473">
        <f>[1]BEVÉTEL!$CY$651</f>
        <v>0</v>
      </c>
      <c r="W47" s="473">
        <f>[1]BEVÉTEL!$CZ$651</f>
        <v>0</v>
      </c>
      <c r="X47" s="474">
        <f>[1]BEVÉTEL!$DA$651</f>
        <v>0</v>
      </c>
    </row>
    <row r="48" spans="1:31" s="112" customFormat="1" ht="24">
      <c r="A48" s="443">
        <v>7</v>
      </c>
      <c r="B48" s="436" t="s">
        <v>64</v>
      </c>
      <c r="C48" s="439" t="s">
        <v>122</v>
      </c>
      <c r="D48" s="472">
        <f>[1]BEVÉTEL!$DQ$317</f>
        <v>0</v>
      </c>
      <c r="E48" s="473">
        <f>[1]BEVÉTEL!$DR$317</f>
        <v>0</v>
      </c>
      <c r="F48" s="473">
        <f>[1]BEVÉTEL!$DS$317</f>
        <v>0</v>
      </c>
      <c r="G48" s="473">
        <f>[1]BEVÉTEL!$DQ$359</f>
        <v>0</v>
      </c>
      <c r="H48" s="473">
        <f>[1]BEVÉTEL!$DR$359</f>
        <v>0</v>
      </c>
      <c r="I48" s="473">
        <f>[1]BEVÉTEL!$DS$359</f>
        <v>0</v>
      </c>
      <c r="J48" s="473">
        <f>[1]BEVÉTEL!$DQ$425</f>
        <v>0</v>
      </c>
      <c r="K48" s="473">
        <f>[1]BEVÉTEL!$DR$425</f>
        <v>0</v>
      </c>
      <c r="L48" s="473">
        <f>[1]BEVÉTEL!$DS$425</f>
        <v>0</v>
      </c>
      <c r="M48" s="473"/>
      <c r="N48" s="473"/>
      <c r="O48" s="473"/>
      <c r="P48" s="473">
        <f>[1]BEVÉTEL!$DQ$589</f>
        <v>0</v>
      </c>
      <c r="Q48" s="473">
        <f>[1]BEVÉTEL!$DR$589</f>
        <v>0</v>
      </c>
      <c r="R48" s="473">
        <f>[1]BEVÉTEL!$DS$589</f>
        <v>0</v>
      </c>
      <c r="S48" s="473">
        <f>[1]BEVÉTEL!$DQ$626</f>
        <v>0</v>
      </c>
      <c r="T48" s="473">
        <f>[1]BEVÉTEL!$DR$626</f>
        <v>0</v>
      </c>
      <c r="U48" s="473">
        <f>[1]BEVÉTEL!$DS$626</f>
        <v>0</v>
      </c>
      <c r="V48" s="473">
        <f>[1]BEVÉTEL!$DQ$651</f>
        <v>0</v>
      </c>
      <c r="W48" s="473">
        <f>[1]BEVÉTEL!$DR$651</f>
        <v>0</v>
      </c>
      <c r="X48" s="474">
        <f>[1]BEVÉTEL!$DS$651</f>
        <v>0</v>
      </c>
    </row>
    <row r="49" spans="1:24" s="112" customFormat="1" ht="11.4">
      <c r="A49" s="458"/>
      <c r="B49" s="437" t="s">
        <v>60</v>
      </c>
      <c r="C49" s="441"/>
      <c r="D49" s="499">
        <f t="shared" ref="D49:X49" si="3">SUM(D46:D48)</f>
        <v>0</v>
      </c>
      <c r="E49" s="497">
        <f t="shared" si="3"/>
        <v>0</v>
      </c>
      <c r="F49" s="497">
        <f t="shared" si="3"/>
        <v>0</v>
      </c>
      <c r="G49" s="497">
        <f t="shared" si="3"/>
        <v>0</v>
      </c>
      <c r="H49" s="497">
        <f t="shared" si="3"/>
        <v>0</v>
      </c>
      <c r="I49" s="497">
        <f t="shared" si="3"/>
        <v>0</v>
      </c>
      <c r="J49" s="497">
        <f t="shared" si="3"/>
        <v>0</v>
      </c>
      <c r="K49" s="497">
        <f t="shared" si="3"/>
        <v>0</v>
      </c>
      <c r="L49" s="497">
        <f t="shared" si="3"/>
        <v>0</v>
      </c>
      <c r="M49" s="497"/>
      <c r="N49" s="497"/>
      <c r="O49" s="497"/>
      <c r="P49" s="497">
        <f t="shared" si="3"/>
        <v>0</v>
      </c>
      <c r="Q49" s="497">
        <f t="shared" si="3"/>
        <v>0</v>
      </c>
      <c r="R49" s="497">
        <f t="shared" si="3"/>
        <v>0</v>
      </c>
      <c r="S49" s="497">
        <f t="shared" si="3"/>
        <v>0</v>
      </c>
      <c r="T49" s="497">
        <f t="shared" si="3"/>
        <v>0</v>
      </c>
      <c r="U49" s="497">
        <f t="shared" si="3"/>
        <v>0</v>
      </c>
      <c r="V49" s="497">
        <f t="shared" si="3"/>
        <v>0</v>
      </c>
      <c r="W49" s="497">
        <f t="shared" si="3"/>
        <v>175055087</v>
      </c>
      <c r="X49" s="498">
        <f t="shared" si="3"/>
        <v>0</v>
      </c>
    </row>
    <row r="50" spans="1:24">
      <c r="A50" s="443" t="s">
        <v>44</v>
      </c>
      <c r="B50" s="436" t="s">
        <v>76</v>
      </c>
      <c r="C50" s="747"/>
      <c r="D50" s="759"/>
      <c r="E50" s="760"/>
      <c r="F50" s="760"/>
      <c r="G50" s="760"/>
      <c r="H50" s="760"/>
      <c r="I50" s="760"/>
      <c r="J50" s="760"/>
      <c r="K50" s="760"/>
      <c r="L50" s="760"/>
      <c r="M50" s="760"/>
      <c r="N50" s="760"/>
      <c r="O50" s="760"/>
      <c r="P50" s="760"/>
      <c r="Q50" s="760"/>
      <c r="R50" s="760"/>
      <c r="S50" s="760"/>
      <c r="T50" s="760"/>
      <c r="U50" s="760"/>
      <c r="V50" s="760"/>
      <c r="W50" s="760"/>
      <c r="X50" s="811"/>
    </row>
    <row r="51" spans="1:24">
      <c r="A51" s="443"/>
      <c r="B51" s="436" t="s">
        <v>71</v>
      </c>
      <c r="C51" s="748"/>
      <c r="D51" s="759"/>
      <c r="E51" s="760"/>
      <c r="F51" s="760"/>
      <c r="G51" s="760"/>
      <c r="H51" s="760"/>
      <c r="I51" s="760"/>
      <c r="J51" s="760"/>
      <c r="K51" s="760"/>
      <c r="L51" s="760"/>
      <c r="M51" s="760"/>
      <c r="N51" s="760"/>
      <c r="O51" s="760"/>
      <c r="P51" s="760"/>
      <c r="Q51" s="760"/>
      <c r="R51" s="760"/>
      <c r="S51" s="760"/>
      <c r="T51" s="760"/>
      <c r="U51" s="760"/>
      <c r="V51" s="760"/>
      <c r="W51" s="760"/>
      <c r="X51" s="811"/>
    </row>
    <row r="52" spans="1:24">
      <c r="A52" s="443">
        <v>8</v>
      </c>
      <c r="B52" s="436" t="s">
        <v>69</v>
      </c>
      <c r="C52" s="439" t="s">
        <v>143</v>
      </c>
      <c r="D52" s="472">
        <f>[1]BEVÉTEL!$EO$317</f>
        <v>0</v>
      </c>
      <c r="E52" s="473">
        <f>[1]BEVÉTEL!$EP$317</f>
        <v>0</v>
      </c>
      <c r="F52" s="473">
        <f>[1]BEVÉTEL!$EQ$317</f>
        <v>0</v>
      </c>
      <c r="G52" s="473">
        <f>[1]BEVÉTEL!$EO$359</f>
        <v>0</v>
      </c>
      <c r="H52" s="473">
        <f>[1]BEVÉTEL!$EP$359</f>
        <v>0</v>
      </c>
      <c r="I52" s="473">
        <f>[1]BEVÉTEL!$EQ$359</f>
        <v>0</v>
      </c>
      <c r="J52" s="473">
        <f>[1]BEVÉTEL!$EO$425</f>
        <v>0</v>
      </c>
      <c r="K52" s="473">
        <f>[1]BEVÉTEL!$EP$425</f>
        <v>0</v>
      </c>
      <c r="L52" s="473">
        <f>[1]BEVÉTEL!$EQ$425</f>
        <v>0</v>
      </c>
      <c r="M52" s="473"/>
      <c r="N52" s="473"/>
      <c r="O52" s="473"/>
      <c r="P52" s="473">
        <f>[1]BEVÉTEL!$EO$589</f>
        <v>0</v>
      </c>
      <c r="Q52" s="473">
        <f>[1]BEVÉTEL!$EP$589</f>
        <v>0</v>
      </c>
      <c r="R52" s="473">
        <f>[1]BEVÉTEL!$EQ$589</f>
        <v>0</v>
      </c>
      <c r="S52" s="473">
        <f>[1]BEVÉTEL!$EO$626</f>
        <v>0</v>
      </c>
      <c r="T52" s="473">
        <f>[1]BEVÉTEL!$EP$626</f>
        <v>0</v>
      </c>
      <c r="U52" s="473">
        <f>[1]BEVÉTEL!$EQ$626</f>
        <v>0</v>
      </c>
      <c r="V52" s="473">
        <f>[1]BEVÉTEL!$EO$651</f>
        <v>0</v>
      </c>
      <c r="W52" s="473">
        <f>[1]BEVÉTEL!$EP$651</f>
        <v>0</v>
      </c>
      <c r="X52" s="474">
        <f>[1]BEVÉTEL!$EQ$651</f>
        <v>0</v>
      </c>
    </row>
    <row r="53" spans="1:24">
      <c r="A53" s="443">
        <v>9</v>
      </c>
      <c r="B53" s="436" t="s">
        <v>70</v>
      </c>
      <c r="C53" s="439" t="s">
        <v>143</v>
      </c>
      <c r="D53" s="472"/>
      <c r="E53" s="473"/>
      <c r="F53" s="473"/>
      <c r="G53" s="473"/>
      <c r="H53" s="473"/>
      <c r="I53" s="473"/>
      <c r="J53" s="473"/>
      <c r="K53" s="473"/>
      <c r="L53" s="473"/>
      <c r="M53" s="473"/>
      <c r="N53" s="473"/>
      <c r="O53" s="473"/>
      <c r="P53" s="473"/>
      <c r="Q53" s="473"/>
      <c r="R53" s="473"/>
      <c r="S53" s="473"/>
      <c r="T53" s="473"/>
      <c r="U53" s="473"/>
      <c r="V53" s="473"/>
      <c r="W53" s="473"/>
      <c r="X53" s="474"/>
    </row>
    <row r="54" spans="1:24" ht="24">
      <c r="A54" s="443"/>
      <c r="B54" s="436" t="s">
        <v>72</v>
      </c>
      <c r="C54" s="439"/>
      <c r="D54" s="759"/>
      <c r="E54" s="760"/>
      <c r="F54" s="760"/>
      <c r="G54" s="760"/>
      <c r="H54" s="760"/>
      <c r="I54" s="760"/>
      <c r="J54" s="760"/>
      <c r="K54" s="760"/>
      <c r="L54" s="760"/>
      <c r="M54" s="760"/>
      <c r="N54" s="760"/>
      <c r="O54" s="760"/>
      <c r="P54" s="760"/>
      <c r="Q54" s="760"/>
      <c r="R54" s="760"/>
      <c r="S54" s="760"/>
      <c r="T54" s="760"/>
      <c r="U54" s="760"/>
      <c r="V54" s="760"/>
      <c r="W54" s="760"/>
      <c r="X54" s="811"/>
    </row>
    <row r="55" spans="1:24">
      <c r="A55" s="443">
        <v>10</v>
      </c>
      <c r="B55" s="436" t="s">
        <v>69</v>
      </c>
      <c r="C55" s="439" t="s">
        <v>143</v>
      </c>
      <c r="D55" s="472">
        <f>[1]BEVÉTEL!$ER$317</f>
        <v>0</v>
      </c>
      <c r="E55" s="473">
        <f>[1]BEVÉTEL!$ES$317</f>
        <v>0</v>
      </c>
      <c r="F55" s="473">
        <f>[1]BEVÉTEL!$ET$317</f>
        <v>0</v>
      </c>
      <c r="G55" s="473">
        <f>[1]BEVÉTEL!$ER$359</f>
        <v>0</v>
      </c>
      <c r="H55" s="473">
        <f>[1]BEVÉTEL!$ES$359</f>
        <v>0</v>
      </c>
      <c r="I55" s="473">
        <f>[1]BEVÉTEL!$ET$359</f>
        <v>0</v>
      </c>
      <c r="J55" s="473">
        <f>[1]BEVÉTEL!$ER$425</f>
        <v>0</v>
      </c>
      <c r="K55" s="473">
        <f>[1]BEVÉTEL!$ES$425</f>
        <v>0</v>
      </c>
      <c r="L55" s="473">
        <f>[1]BEVÉTEL!$ET$425</f>
        <v>0</v>
      </c>
      <c r="M55" s="473"/>
      <c r="N55" s="473"/>
      <c r="O55" s="473"/>
      <c r="P55" s="473">
        <f>[1]BEVÉTEL!$ER$589</f>
        <v>0</v>
      </c>
      <c r="Q55" s="473">
        <f>[1]BEVÉTEL!$ES$589</f>
        <v>0</v>
      </c>
      <c r="R55" s="473">
        <f>[1]BEVÉTEL!$ET$589</f>
        <v>0</v>
      </c>
      <c r="S55" s="473">
        <f>[1]BEVÉTEL!$ER$626</f>
        <v>0</v>
      </c>
      <c r="T55" s="473">
        <f>[1]BEVÉTEL!$ES$626</f>
        <v>0</v>
      </c>
      <c r="U55" s="473">
        <f>[1]BEVÉTEL!$ET$626</f>
        <v>0</v>
      </c>
      <c r="V55" s="473">
        <f>[1]BEVÉTEL!$ER$651</f>
        <v>0</v>
      </c>
      <c r="W55" s="473">
        <f>[1]BEVÉTEL!$ES$651</f>
        <v>0</v>
      </c>
      <c r="X55" s="474">
        <f>[1]BEVÉTEL!$ET$651</f>
        <v>0</v>
      </c>
    </row>
    <row r="56" spans="1:24">
      <c r="A56" s="443">
        <v>11</v>
      </c>
      <c r="B56" s="436" t="s">
        <v>70</v>
      </c>
      <c r="C56" s="439" t="s">
        <v>143</v>
      </c>
      <c r="D56" s="472">
        <f>[1]BEVÉTEL!$EU$317</f>
        <v>0</v>
      </c>
      <c r="E56" s="473">
        <f>[1]BEVÉTEL!$EV$317</f>
        <v>0</v>
      </c>
      <c r="F56" s="473">
        <f>[1]BEVÉTEL!$EW$317</f>
        <v>0</v>
      </c>
      <c r="G56" s="473">
        <f>[1]BEVÉTEL!$EU$359</f>
        <v>0</v>
      </c>
      <c r="H56" s="473">
        <f>[1]BEVÉTEL!$EV$359</f>
        <v>0</v>
      </c>
      <c r="I56" s="473">
        <f>[1]BEVÉTEL!$EW$359</f>
        <v>0</v>
      </c>
      <c r="J56" s="473">
        <f>[1]BEVÉTEL!$EU$425</f>
        <v>0</v>
      </c>
      <c r="K56" s="473">
        <f>[1]BEVÉTEL!$EV$425</f>
        <v>0</v>
      </c>
      <c r="L56" s="473">
        <f>[1]BEVÉTEL!$EW$425</f>
        <v>0</v>
      </c>
      <c r="M56" s="473"/>
      <c r="N56" s="473"/>
      <c r="O56" s="473"/>
      <c r="P56" s="473">
        <f>[1]BEVÉTEL!$EU$589</f>
        <v>0</v>
      </c>
      <c r="Q56" s="473">
        <f>[1]BEVÉTEL!$EV$589</f>
        <v>0</v>
      </c>
      <c r="R56" s="473">
        <f>[1]BEVÉTEL!$EW$589</f>
        <v>0</v>
      </c>
      <c r="S56" s="473">
        <f>[1]BEVÉTEL!$EU$626</f>
        <v>0</v>
      </c>
      <c r="T56" s="473">
        <f>[1]BEVÉTEL!$EV$626</f>
        <v>0</v>
      </c>
      <c r="U56" s="473">
        <f>[1]BEVÉTEL!$EW$626</f>
        <v>0</v>
      </c>
      <c r="V56" s="473">
        <f>[1]BEVÉTEL!$EU$651</f>
        <v>0</v>
      </c>
      <c r="W56" s="473">
        <f>[1]BEVÉTEL!$EV$651</f>
        <v>0</v>
      </c>
      <c r="X56" s="474">
        <f>[1]BEVÉTEL!$EW$651</f>
        <v>0</v>
      </c>
    </row>
    <row r="57" spans="1:24" ht="24">
      <c r="A57" s="443"/>
      <c r="B57" s="436" t="s">
        <v>73</v>
      </c>
      <c r="C57" s="439"/>
      <c r="D57" s="759"/>
      <c r="E57" s="760"/>
      <c r="F57" s="760"/>
      <c r="G57" s="760"/>
      <c r="H57" s="760"/>
      <c r="I57" s="760"/>
      <c r="J57" s="760"/>
      <c r="K57" s="760"/>
      <c r="L57" s="760"/>
      <c r="M57" s="760"/>
      <c r="N57" s="760"/>
      <c r="O57" s="760"/>
      <c r="P57" s="760"/>
      <c r="Q57" s="760"/>
      <c r="R57" s="760"/>
      <c r="S57" s="760"/>
      <c r="T57" s="760"/>
      <c r="U57" s="760"/>
      <c r="V57" s="760"/>
      <c r="W57" s="760"/>
      <c r="X57" s="811"/>
    </row>
    <row r="58" spans="1:24">
      <c r="A58" s="443">
        <v>12</v>
      </c>
      <c r="B58" s="170" t="s">
        <v>123</v>
      </c>
      <c r="C58" s="439" t="s">
        <v>127</v>
      </c>
      <c r="D58" s="472">
        <f>[1]BEVÉTEL!$EF$317</f>
        <v>0</v>
      </c>
      <c r="E58" s="473">
        <f>[1]BEVÉTEL!$EG$317</f>
        <v>0</v>
      </c>
      <c r="F58" s="473">
        <f>[1]BEVÉTEL!$EH$317</f>
        <v>0</v>
      </c>
      <c r="G58" s="473">
        <f>[1]BEVÉTEL!$EF$359</f>
        <v>0</v>
      </c>
      <c r="H58" s="473">
        <f>[1]BEVÉTEL!$EG$359</f>
        <v>0</v>
      </c>
      <c r="I58" s="473">
        <f>[1]BEVÉTEL!$EH$359</f>
        <v>0</v>
      </c>
      <c r="J58" s="473">
        <f>[1]BEVÉTEL!$EF$425</f>
        <v>0</v>
      </c>
      <c r="K58" s="473">
        <f>[1]BEVÉTEL!$EG$425</f>
        <v>0</v>
      </c>
      <c r="L58" s="473">
        <f>[1]BEVÉTEL!$EH$425</f>
        <v>0</v>
      </c>
      <c r="M58" s="473"/>
      <c r="N58" s="473"/>
      <c r="O58" s="473"/>
      <c r="P58" s="473">
        <f>[1]BEVÉTEL!$EF$589</f>
        <v>0</v>
      </c>
      <c r="Q58" s="473">
        <f>[1]BEVÉTEL!$EG$589</f>
        <v>0</v>
      </c>
      <c r="R58" s="473">
        <f>[1]BEVÉTEL!$EH$589</f>
        <v>0</v>
      </c>
      <c r="S58" s="473">
        <f>[1]BEVÉTEL!$EF$626</f>
        <v>0</v>
      </c>
      <c r="T58" s="473">
        <f>[1]BEVÉTEL!$EG$626</f>
        <v>0</v>
      </c>
      <c r="U58" s="473">
        <f>[1]BEVÉTEL!$EH$626</f>
        <v>0</v>
      </c>
      <c r="V58" s="473">
        <f>[1]BEVÉTEL!$EF$651</f>
        <v>0</v>
      </c>
      <c r="W58" s="473">
        <f>[1]BEVÉTEL!$EG$651</f>
        <v>0</v>
      </c>
      <c r="X58" s="474">
        <f>[1]BEVÉTEL!$EH$651</f>
        <v>0</v>
      </c>
    </row>
    <row r="59" spans="1:24" s="112" customFormat="1">
      <c r="A59" s="443">
        <v>13</v>
      </c>
      <c r="B59" s="170" t="s">
        <v>261</v>
      </c>
      <c r="C59" s="439" t="s">
        <v>128</v>
      </c>
      <c r="D59" s="472">
        <f>[1]BEVÉTEL!$EC$317</f>
        <v>0</v>
      </c>
      <c r="E59" s="473">
        <f>[1]BEVÉTEL!$ED$317</f>
        <v>0</v>
      </c>
      <c r="F59" s="473">
        <f>[1]BEVÉTEL!$EE$317</f>
        <v>0</v>
      </c>
      <c r="G59" s="473">
        <f>[1]BEVÉTEL!$EC$359</f>
        <v>0</v>
      </c>
      <c r="H59" s="473">
        <f>[1]BEVÉTEL!$ED$359</f>
        <v>0</v>
      </c>
      <c r="I59" s="473">
        <f>[1]BEVÉTEL!$EE$359</f>
        <v>0</v>
      </c>
      <c r="J59" s="473">
        <f>[1]BEVÉTEL!$EC$425</f>
        <v>0</v>
      </c>
      <c r="K59" s="473">
        <f>[1]BEVÉTEL!$ED$425</f>
        <v>0</v>
      </c>
      <c r="L59" s="473">
        <f>[1]BEVÉTEL!$EE$425</f>
        <v>0</v>
      </c>
      <c r="M59" s="473"/>
      <c r="N59" s="473"/>
      <c r="O59" s="473"/>
      <c r="P59" s="473">
        <f>[1]BEVÉTEL!$EC$589</f>
        <v>0</v>
      </c>
      <c r="Q59" s="473">
        <f>[1]BEVÉTEL!$ED$589</f>
        <v>0</v>
      </c>
      <c r="R59" s="473">
        <f>[1]BEVÉTEL!$EE$589</f>
        <v>0</v>
      </c>
      <c r="S59" s="473">
        <f>[1]BEVÉTEL!$EC$626</f>
        <v>0</v>
      </c>
      <c r="T59" s="473">
        <f>[1]BEVÉTEL!$ED$626</f>
        <v>0</v>
      </c>
      <c r="U59" s="473">
        <f>[1]BEVÉTEL!$EE$626</f>
        <v>0</v>
      </c>
      <c r="V59" s="473">
        <f>[1]BEVÉTEL!$EC$651</f>
        <v>0</v>
      </c>
      <c r="W59" s="473">
        <f>[1]BEVÉTEL!$ED$651</f>
        <v>0</v>
      </c>
      <c r="X59" s="474">
        <f>[1]BEVÉTEL!$EE$651</f>
        <v>0</v>
      </c>
    </row>
    <row r="60" spans="1:24" s="112" customFormat="1">
      <c r="A60" s="443">
        <v>14</v>
      </c>
      <c r="B60" s="170" t="s">
        <v>258</v>
      </c>
      <c r="C60" s="439" t="s">
        <v>129</v>
      </c>
      <c r="D60" s="472">
        <f>[1]BEVÉTEL!$EX$317</f>
        <v>0</v>
      </c>
      <c r="E60" s="473">
        <f>[1]BEVÉTEL!$EY$317</f>
        <v>0</v>
      </c>
      <c r="F60" s="473">
        <f>[1]BEVÉTEL!$EZ$317</f>
        <v>0</v>
      </c>
      <c r="G60" s="473">
        <f>[1]BEVÉTEL!$EX$359</f>
        <v>0</v>
      </c>
      <c r="H60" s="473">
        <f>[1]BEVÉTEL!$EY$359</f>
        <v>0</v>
      </c>
      <c r="I60" s="473">
        <f>[1]BEVÉTEL!$EZ$359</f>
        <v>0</v>
      </c>
      <c r="J60" s="473">
        <f>[1]BEVÉTEL!$EX$425</f>
        <v>0</v>
      </c>
      <c r="K60" s="473">
        <f>[1]BEVÉTEL!$EY$425</f>
        <v>0</v>
      </c>
      <c r="L60" s="473">
        <f>[1]BEVÉTEL!$EZ$425</f>
        <v>0</v>
      </c>
      <c r="M60" s="473"/>
      <c r="N60" s="473"/>
      <c r="O60" s="473"/>
      <c r="P60" s="473">
        <f>[1]BEVÉTEL!$EX$589</f>
        <v>0</v>
      </c>
      <c r="Q60" s="473">
        <f>[1]BEVÉTEL!$EY$589</f>
        <v>0</v>
      </c>
      <c r="R60" s="473">
        <f>[1]BEVÉTEL!$EZ$589</f>
        <v>0</v>
      </c>
      <c r="S60" s="473">
        <f>[1]BEVÉTEL!$EX$626</f>
        <v>0</v>
      </c>
      <c r="T60" s="473">
        <f>[1]BEVÉTEL!$EY$626</f>
        <v>0</v>
      </c>
      <c r="U60" s="473">
        <f>[1]BEVÉTEL!$EZ$626</f>
        <v>0</v>
      </c>
      <c r="V60" s="473">
        <f>[1]BEVÉTEL!$EX$651</f>
        <v>0</v>
      </c>
      <c r="W60" s="473">
        <f>[1]BEVÉTEL!$EY$651</f>
        <v>0</v>
      </c>
      <c r="X60" s="474">
        <f>[1]BEVÉTEL!$EZ$651</f>
        <v>0</v>
      </c>
    </row>
    <row r="61" spans="1:24" s="112" customFormat="1" ht="11.4">
      <c r="A61" s="458"/>
      <c r="B61" s="437" t="s">
        <v>41</v>
      </c>
      <c r="C61" s="441"/>
      <c r="D61" s="499">
        <f>SUM(D58:D60,D52,D53,D55,D56)</f>
        <v>0</v>
      </c>
      <c r="E61" s="497">
        <f>SUM(E58:E60,E56,E55,E53,E52)</f>
        <v>0</v>
      </c>
      <c r="F61" s="500">
        <f>SUM(F58:F60,F56,F55,F53,F52)</f>
        <v>0</v>
      </c>
      <c r="G61" s="497">
        <f>SUM(G58:G60,G52,G53,G55,G56)</f>
        <v>0</v>
      </c>
      <c r="H61" s="497">
        <f>SUM(H58:H60,H56,H55,H53,H52)</f>
        <v>0</v>
      </c>
      <c r="I61" s="500">
        <f>SUM(I58:I60,I56,I55,I53,I52)</f>
        <v>0</v>
      </c>
      <c r="J61" s="497">
        <f>SUM(J58:J60,J52,J53,J55,J56)</f>
        <v>0</v>
      </c>
      <c r="K61" s="497">
        <f>SUM(K58:K60,K56,K55,K53,K52)</f>
        <v>0</v>
      </c>
      <c r="L61" s="500">
        <f>SUM(L58:L60,L56,L55,L53,L52)</f>
        <v>0</v>
      </c>
      <c r="M61" s="497"/>
      <c r="N61" s="497"/>
      <c r="O61" s="500"/>
      <c r="P61" s="497">
        <f>SUM(P58:P60,P52,P53,P55,P56)</f>
        <v>0</v>
      </c>
      <c r="Q61" s="497">
        <f>SUM(Q58:Q60,Q56,Q55,Q53,Q52)</f>
        <v>0</v>
      </c>
      <c r="R61" s="500">
        <f>SUM(R58:R60,R56,R55,R53,R52)</f>
        <v>0</v>
      </c>
      <c r="S61" s="497">
        <f>SUM(S58:S60,S52,S53,S55,S56)</f>
        <v>0</v>
      </c>
      <c r="T61" s="497">
        <f>SUM(T58:T60,T56,T55,T53,T52)</f>
        <v>0</v>
      </c>
      <c r="U61" s="500">
        <f>SUM(U58:U60,U56,U55,U53,U52)</f>
        <v>0</v>
      </c>
      <c r="V61" s="497">
        <f>SUM(V58:V60,V52,V53,V55,V56)</f>
        <v>0</v>
      </c>
      <c r="W61" s="497">
        <f>SUM(W58:W60,W56,W55,W53,W52)</f>
        <v>0</v>
      </c>
      <c r="X61" s="501">
        <f>SUM(X58:X60,X56,X55,X53,X52)</f>
        <v>0</v>
      </c>
    </row>
    <row r="62" spans="1:24" s="112" customFormat="1" thickBot="1">
      <c r="A62" s="462"/>
      <c r="B62" s="438" t="s">
        <v>87</v>
      </c>
      <c r="C62" s="442"/>
      <c r="D62" s="502">
        <f>SUM(D61,D49,D44)</f>
        <v>0</v>
      </c>
      <c r="E62" s="503">
        <f>SUM(E61,E49,E44)</f>
        <v>0</v>
      </c>
      <c r="F62" s="504">
        <f>SUM(F44,F49,F61)</f>
        <v>0</v>
      </c>
      <c r="G62" s="503">
        <f>SUM(G61,G49,G44)</f>
        <v>0</v>
      </c>
      <c r="H62" s="503">
        <f>SUM(H61,H49,H44)</f>
        <v>0</v>
      </c>
      <c r="I62" s="504">
        <f>SUM(I44,I49,I61)</f>
        <v>0</v>
      </c>
      <c r="J62" s="503">
        <f>SUM(J61,J49,J44)</f>
        <v>1016000</v>
      </c>
      <c r="K62" s="503">
        <f>SUM(K61,K49,K44)</f>
        <v>0</v>
      </c>
      <c r="L62" s="504">
        <f>SUM(L44,L49,L61)</f>
        <v>0</v>
      </c>
      <c r="M62" s="503"/>
      <c r="N62" s="503"/>
      <c r="O62" s="504"/>
      <c r="P62" s="503">
        <f>SUM(P61,P49,P44)</f>
        <v>0</v>
      </c>
      <c r="Q62" s="503">
        <f>SUM(Q61,Q49,Q44)</f>
        <v>0</v>
      </c>
      <c r="R62" s="504">
        <f>SUM(R44,R49,R61)</f>
        <v>0</v>
      </c>
      <c r="S62" s="503">
        <f>SUM(S61,S49,S44)</f>
        <v>0</v>
      </c>
      <c r="T62" s="503">
        <f>SUM(T61,T49,T44)</f>
        <v>0</v>
      </c>
      <c r="U62" s="504">
        <f>SUM(U44,U49,U61)</f>
        <v>0</v>
      </c>
      <c r="V62" s="503">
        <f>SUM(V61,V49,V44)</f>
        <v>0</v>
      </c>
      <c r="W62" s="503">
        <f>SUM(W61,W49,W44)</f>
        <v>178655087</v>
      </c>
      <c r="X62" s="505">
        <f>SUM(X44,X49,X61)</f>
        <v>0</v>
      </c>
    </row>
    <row r="63" spans="1:24" ht="15.75" customHeight="1" thickBot="1">
      <c r="A63" s="105"/>
      <c r="B63" s="106"/>
      <c r="C63" s="433"/>
      <c r="D63" s="496"/>
      <c r="E63" s="496"/>
    </row>
    <row r="64" spans="1:24" ht="15.75" customHeight="1" thickBot="1">
      <c r="A64" s="105"/>
      <c r="B64" s="106"/>
      <c r="C64" s="764" t="s">
        <v>250</v>
      </c>
      <c r="D64" s="765"/>
      <c r="E64" s="765"/>
      <c r="F64" s="765"/>
      <c r="G64" s="765"/>
      <c r="H64" s="765"/>
      <c r="I64" s="765"/>
      <c r="J64" s="765"/>
      <c r="K64" s="765"/>
      <c r="L64" s="765"/>
      <c r="M64" s="765"/>
      <c r="N64" s="765"/>
      <c r="O64" s="765"/>
      <c r="P64" s="765"/>
      <c r="Q64" s="765"/>
      <c r="R64" s="765"/>
      <c r="S64" s="765"/>
      <c r="T64" s="765"/>
      <c r="U64" s="765"/>
      <c r="V64" s="765"/>
      <c r="W64" s="765"/>
      <c r="X64" s="766"/>
    </row>
    <row r="65" spans="1:31" s="106" customFormat="1" ht="32.25" customHeight="1">
      <c r="A65" s="105"/>
      <c r="C65" s="767" t="s">
        <v>190</v>
      </c>
      <c r="D65" s="801" t="s">
        <v>303</v>
      </c>
      <c r="E65" s="802"/>
      <c r="F65" s="803"/>
      <c r="G65" s="804" t="s">
        <v>185</v>
      </c>
      <c r="H65" s="802"/>
      <c r="I65" s="803"/>
      <c r="J65" s="804" t="s">
        <v>245</v>
      </c>
      <c r="K65" s="802"/>
      <c r="L65" s="803"/>
      <c r="M65" s="805" t="s">
        <v>186</v>
      </c>
      <c r="N65" s="806"/>
      <c r="O65" s="807"/>
      <c r="P65" s="804" t="s">
        <v>187</v>
      </c>
      <c r="Q65" s="802"/>
      <c r="R65" s="803"/>
      <c r="S65" s="804" t="s">
        <v>209</v>
      </c>
      <c r="T65" s="802"/>
      <c r="U65" s="803"/>
      <c r="V65" s="804" t="s">
        <v>188</v>
      </c>
      <c r="W65" s="802"/>
      <c r="X65" s="812"/>
    </row>
    <row r="66" spans="1:31" s="106" customFormat="1" ht="73.5" customHeight="1" thickBot="1">
      <c r="A66" s="105"/>
      <c r="C66" s="768"/>
      <c r="D66" s="792" t="s">
        <v>302</v>
      </c>
      <c r="E66" s="793"/>
      <c r="F66" s="794"/>
      <c r="G66" s="795" t="s">
        <v>200</v>
      </c>
      <c r="H66" s="793"/>
      <c r="I66" s="794"/>
      <c r="J66" s="795" t="s">
        <v>304</v>
      </c>
      <c r="K66" s="793"/>
      <c r="L66" s="794"/>
      <c r="M66" s="796" t="s">
        <v>305</v>
      </c>
      <c r="N66" s="797"/>
      <c r="O66" s="798"/>
      <c r="P66" s="795" t="s">
        <v>199</v>
      </c>
      <c r="Q66" s="793"/>
      <c r="R66" s="794"/>
      <c r="S66" s="795" t="s">
        <v>210</v>
      </c>
      <c r="T66" s="793"/>
      <c r="U66" s="794"/>
      <c r="V66" s="795" t="s">
        <v>306</v>
      </c>
      <c r="W66" s="793"/>
      <c r="X66" s="813"/>
    </row>
    <row r="67" spans="1:31" s="106" customFormat="1" ht="71.400000000000006" customHeight="1">
      <c r="A67" s="434" t="s">
        <v>33</v>
      </c>
      <c r="B67" s="435" t="s">
        <v>105</v>
      </c>
      <c r="C67" s="444" t="s">
        <v>206</v>
      </c>
      <c r="D67" s="469" t="s">
        <v>124</v>
      </c>
      <c r="E67" s="470" t="s">
        <v>125</v>
      </c>
      <c r="F67" s="470" t="s">
        <v>126</v>
      </c>
      <c r="G67" s="470" t="s">
        <v>124</v>
      </c>
      <c r="H67" s="470" t="s">
        <v>125</v>
      </c>
      <c r="I67" s="470" t="s">
        <v>126</v>
      </c>
      <c r="J67" s="470" t="s">
        <v>124</v>
      </c>
      <c r="K67" s="470" t="s">
        <v>125</v>
      </c>
      <c r="L67" s="470" t="s">
        <v>126</v>
      </c>
      <c r="M67" s="470" t="s">
        <v>124</v>
      </c>
      <c r="N67" s="470" t="s">
        <v>125</v>
      </c>
      <c r="O67" s="470" t="s">
        <v>126</v>
      </c>
      <c r="P67" s="470" t="s">
        <v>124</v>
      </c>
      <c r="Q67" s="470" t="s">
        <v>125</v>
      </c>
      <c r="R67" s="470" t="s">
        <v>126</v>
      </c>
      <c r="S67" s="470" t="s">
        <v>124</v>
      </c>
      <c r="T67" s="470" t="s">
        <v>125</v>
      </c>
      <c r="U67" s="470" t="s">
        <v>126</v>
      </c>
      <c r="V67" s="470" t="s">
        <v>124</v>
      </c>
      <c r="W67" s="470" t="s">
        <v>125</v>
      </c>
      <c r="X67" s="471" t="s">
        <v>126</v>
      </c>
      <c r="AE67" s="107"/>
    </row>
    <row r="68" spans="1:31">
      <c r="A68" s="443" t="s">
        <v>8</v>
      </c>
      <c r="B68" s="436" t="s">
        <v>46</v>
      </c>
      <c r="C68" s="440" t="s">
        <v>289</v>
      </c>
      <c r="D68" s="759"/>
      <c r="E68" s="760"/>
      <c r="F68" s="760"/>
      <c r="G68" s="760"/>
      <c r="H68" s="760"/>
      <c r="I68" s="760"/>
      <c r="J68" s="760"/>
      <c r="K68" s="760"/>
      <c r="L68" s="760"/>
      <c r="M68" s="760"/>
      <c r="N68" s="760"/>
      <c r="O68" s="760"/>
      <c r="P68" s="760"/>
      <c r="Q68" s="760"/>
      <c r="R68" s="760"/>
      <c r="S68" s="760"/>
      <c r="T68" s="760"/>
      <c r="U68" s="760"/>
      <c r="V68" s="760"/>
      <c r="W68" s="760"/>
      <c r="X68" s="811"/>
    </row>
    <row r="69" spans="1:31">
      <c r="A69" s="443">
        <v>1</v>
      </c>
      <c r="B69" s="170" t="s">
        <v>61</v>
      </c>
      <c r="C69" s="439" t="s">
        <v>113</v>
      </c>
      <c r="D69" s="472">
        <f>[1]BEVÉTEL!$M$676</f>
        <v>0</v>
      </c>
      <c r="E69" s="473">
        <f>[1]BEVÉTEL!$N$676</f>
        <v>0</v>
      </c>
      <c r="F69" s="473">
        <f>[1]BEVÉTEL!$O$676</f>
        <v>0</v>
      </c>
      <c r="G69" s="473">
        <f>[1]BEVÉTEL!$M$714</f>
        <v>0</v>
      </c>
      <c r="H69" s="473">
        <f>[1]BEVÉTEL!$N$714</f>
        <v>0</v>
      </c>
      <c r="I69" s="473">
        <f>[1]BEVÉTEL!$O$714</f>
        <v>0</v>
      </c>
      <c r="J69" s="473">
        <f>[1]BEVÉTEL!$M$739</f>
        <v>0</v>
      </c>
      <c r="K69" s="473">
        <f>[1]BEVÉTEL!$N$739</f>
        <v>0</v>
      </c>
      <c r="L69" s="473">
        <f>[1]BEVÉTEL!$O$739</f>
        <v>0</v>
      </c>
      <c r="M69" s="473">
        <f>[1]BEVÉTEL!$M$764</f>
        <v>0</v>
      </c>
      <c r="N69" s="473">
        <f>[1]BEVÉTEL!$N$764</f>
        <v>3780000</v>
      </c>
      <c r="O69" s="473">
        <f>[1]BEVÉTEL!$O$764</f>
        <v>0</v>
      </c>
      <c r="P69" s="473">
        <f>[1]BEVÉTEL!$M$789</f>
        <v>26400000</v>
      </c>
      <c r="Q69" s="473">
        <f>[1]BEVÉTEL!$N$789</f>
        <v>0</v>
      </c>
      <c r="R69" s="473">
        <f>[1]BEVÉTEL!$O$789</f>
        <v>0</v>
      </c>
      <c r="S69" s="473">
        <f>[1]BEVÉTEL!$M$814</f>
        <v>0</v>
      </c>
      <c r="T69" s="473">
        <f>[1]BEVÉTEL!$N$814</f>
        <v>0</v>
      </c>
      <c r="U69" s="473">
        <f>[1]BEVÉTEL!$O$814</f>
        <v>0</v>
      </c>
      <c r="V69" s="473">
        <f>[1]BEVÉTEL!$M$837</f>
        <v>0</v>
      </c>
      <c r="W69" s="473">
        <f>[1]BEVÉTEL!$N$837</f>
        <v>0</v>
      </c>
      <c r="X69" s="474">
        <f>[1]BEVÉTEL!$O$837</f>
        <v>0</v>
      </c>
    </row>
    <row r="70" spans="1:31" ht="24">
      <c r="A70" s="443"/>
      <c r="B70" s="400" t="s">
        <v>257</v>
      </c>
      <c r="C70" s="439" t="s">
        <v>135</v>
      </c>
      <c r="D70" s="472">
        <f>[1]BEVÉTEL!$P$676</f>
        <v>0</v>
      </c>
      <c r="E70" s="473">
        <f>[1]BEVÉTEL!$Q$676</f>
        <v>0</v>
      </c>
      <c r="F70" s="473">
        <f>[1]BEVÉTEL!$R$676</f>
        <v>0</v>
      </c>
      <c r="G70" s="473">
        <f>[1]BEVÉTEL!$P$714</f>
        <v>0</v>
      </c>
      <c r="H70" s="473">
        <f>[1]BEVÉTEL!$Q$714</f>
        <v>0</v>
      </c>
      <c r="I70" s="473">
        <f>[1]BEVÉTEL!$R$714</f>
        <v>0</v>
      </c>
      <c r="J70" s="473">
        <f>[1]BEVÉTEL!$P$739</f>
        <v>0</v>
      </c>
      <c r="K70" s="473">
        <f>[1]BEVÉTEL!$Q$739</f>
        <v>0</v>
      </c>
      <c r="L70" s="473">
        <f>[1]BEVÉTEL!$R$739</f>
        <v>0</v>
      </c>
      <c r="M70" s="473">
        <f>[1]BEVÉTEL!$P$764</f>
        <v>0</v>
      </c>
      <c r="N70" s="473">
        <f>[1]BEVÉTEL!$Q$764</f>
        <v>0</v>
      </c>
      <c r="O70" s="473">
        <f>[1]BEVÉTEL!$R$764</f>
        <v>0</v>
      </c>
      <c r="P70" s="473">
        <f>[1]BEVÉTEL!$P$789</f>
        <v>0</v>
      </c>
      <c r="Q70" s="473">
        <f>[1]BEVÉTEL!$Q$789</f>
        <v>0</v>
      </c>
      <c r="R70" s="473">
        <f>[1]BEVÉTEL!$R$789</f>
        <v>0</v>
      </c>
      <c r="S70" s="473">
        <f>[1]BEVÉTEL!$P$814</f>
        <v>0</v>
      </c>
      <c r="T70" s="473">
        <f>[1]BEVÉTEL!$Q$814</f>
        <v>0</v>
      </c>
      <c r="U70" s="473">
        <f>[1]BEVÉTEL!$R$814</f>
        <v>0</v>
      </c>
      <c r="V70" s="473">
        <f>[1]BEVÉTEL!$P$837</f>
        <v>0</v>
      </c>
      <c r="W70" s="473">
        <f>[1]BEVÉTEL!$Q$837</f>
        <v>0</v>
      </c>
      <c r="X70" s="474">
        <f>[1]BEVÉTEL!$R$837</f>
        <v>0</v>
      </c>
    </row>
    <row r="71" spans="1:31">
      <c r="A71" s="443">
        <v>2</v>
      </c>
      <c r="B71" s="170" t="s">
        <v>48</v>
      </c>
      <c r="C71" s="439" t="s">
        <v>115</v>
      </c>
      <c r="D71" s="472">
        <f>[1]BEVÉTEL!$BU$676</f>
        <v>0</v>
      </c>
      <c r="E71" s="473">
        <f>[1]BEVÉTEL!$BV$676</f>
        <v>0</v>
      </c>
      <c r="F71" s="473">
        <f>[1]BEVÉTEL!$BW$676</f>
        <v>0</v>
      </c>
      <c r="G71" s="473">
        <f>[1]BEVÉTEL!$BU$714</f>
        <v>0</v>
      </c>
      <c r="H71" s="473">
        <f>[1]BEVÉTEL!$BV$714</f>
        <v>0</v>
      </c>
      <c r="I71" s="473">
        <f>[1]BEVÉTEL!$BW$714</f>
        <v>0</v>
      </c>
      <c r="J71" s="473">
        <f>[1]BEVÉTEL!$BU$739</f>
        <v>0</v>
      </c>
      <c r="K71" s="473">
        <f>[1]BEVÉTEL!$BV$739</f>
        <v>0</v>
      </c>
      <c r="L71" s="473">
        <f>[1]BEVÉTEL!$BW$739</f>
        <v>0</v>
      </c>
      <c r="M71" s="473">
        <f>[1]BEVÉTEL!$BU$764</f>
        <v>0</v>
      </c>
      <c r="N71" s="473">
        <f>[1]BEVÉTEL!$BV$764</f>
        <v>0</v>
      </c>
      <c r="O71" s="473">
        <f>[1]BEVÉTEL!$BW$764</f>
        <v>0</v>
      </c>
      <c r="P71" s="473">
        <f>[1]BEVÉTEL!$BU$789</f>
        <v>0</v>
      </c>
      <c r="Q71" s="473">
        <f>[1]BEVÉTEL!$BV$789</f>
        <v>0</v>
      </c>
      <c r="R71" s="473">
        <f>[1]BEVÉTEL!$BW$789</f>
        <v>0</v>
      </c>
      <c r="S71" s="473">
        <f>[1]BEVÉTEL!$BU$814</f>
        <v>0</v>
      </c>
      <c r="T71" s="473">
        <f>[1]BEVÉTEL!$BV$814</f>
        <v>0</v>
      </c>
      <c r="U71" s="473">
        <f>[1]BEVÉTEL!$BW$814</f>
        <v>0</v>
      </c>
      <c r="V71" s="473">
        <f>[1]BEVÉTEL!$BU$837</f>
        <v>0</v>
      </c>
      <c r="W71" s="473">
        <f>[1]BEVÉTEL!$BV$837</f>
        <v>0</v>
      </c>
      <c r="X71" s="474">
        <f>[1]BEVÉTEL!$BW$837</f>
        <v>0</v>
      </c>
    </row>
    <row r="72" spans="1:31">
      <c r="A72" s="443">
        <v>3</v>
      </c>
      <c r="B72" s="170" t="s">
        <v>227</v>
      </c>
      <c r="C72" s="439" t="s">
        <v>116</v>
      </c>
      <c r="D72" s="472">
        <f>[1]BEVÉTEL!$AB$676</f>
        <v>0</v>
      </c>
      <c r="E72" s="473">
        <f>[1]BEVÉTEL!$AC$676</f>
        <v>0</v>
      </c>
      <c r="F72" s="473">
        <f>[1]BEVÉTEL!$AD$676</f>
        <v>0</v>
      </c>
      <c r="G72" s="473">
        <f>[1]BEVÉTEL!$AB$714</f>
        <v>0</v>
      </c>
      <c r="H72" s="473">
        <f>[1]BEVÉTEL!$AC$714</f>
        <v>0</v>
      </c>
      <c r="I72" s="473">
        <f>[1]BEVÉTEL!$AD$714</f>
        <v>0</v>
      </c>
      <c r="J72" s="473">
        <f>[1]BEVÉTEL!$AB$739</f>
        <v>0</v>
      </c>
      <c r="K72" s="473">
        <f>[1]BEVÉTEL!$AC$739</f>
        <v>0</v>
      </c>
      <c r="L72" s="473">
        <f>[1]BEVÉTEL!$AD$739</f>
        <v>0</v>
      </c>
      <c r="M72" s="473">
        <f>[1]BEVÉTEL!$AB$764</f>
        <v>0</v>
      </c>
      <c r="N72" s="473">
        <f>[1]BEVÉTEL!$AC$764</f>
        <v>0</v>
      </c>
      <c r="O72" s="473">
        <f>[1]BEVÉTEL!$AD$764</f>
        <v>0</v>
      </c>
      <c r="P72" s="473">
        <f>[1]BEVÉTEL!$AB$789</f>
        <v>1905000</v>
      </c>
      <c r="Q72" s="473">
        <f>[1]BEVÉTEL!$AC$789</f>
        <v>0</v>
      </c>
      <c r="R72" s="473">
        <f>[1]BEVÉTEL!$AD$789</f>
        <v>0</v>
      </c>
      <c r="S72" s="473">
        <f>[1]BEVÉTEL!$AB$814</f>
        <v>825500</v>
      </c>
      <c r="T72" s="473">
        <f>[1]BEVÉTEL!$AC$814</f>
        <v>0</v>
      </c>
      <c r="U72" s="473">
        <f>[1]BEVÉTEL!$AD$814</f>
        <v>0</v>
      </c>
      <c r="V72" s="473">
        <f>[1]BEVÉTEL!$AB$837</f>
        <v>1016000</v>
      </c>
      <c r="W72" s="473">
        <f>[1]BEVÉTEL!$AC$837</f>
        <v>0</v>
      </c>
      <c r="X72" s="474">
        <f>[1]BEVÉTEL!$AD$837</f>
        <v>0</v>
      </c>
    </row>
    <row r="73" spans="1:31" s="112" customFormat="1" ht="24">
      <c r="A73" s="443">
        <v>4</v>
      </c>
      <c r="B73" s="170" t="s">
        <v>63</v>
      </c>
      <c r="C73" s="439" t="s">
        <v>118</v>
      </c>
      <c r="D73" s="472">
        <f>[1]BEVÉTEL!$BL$676</f>
        <v>0</v>
      </c>
      <c r="E73" s="497">
        <f>[1]BEVÉTEL!$BM$676</f>
        <v>0</v>
      </c>
      <c r="F73" s="497">
        <f>[1]BEVÉTEL!$BN$676</f>
        <v>0</v>
      </c>
      <c r="G73" s="473">
        <f>[1]BEVÉTEL!$BL$714</f>
        <v>0</v>
      </c>
      <c r="H73" s="497">
        <f>[1]BEVÉTEL!$BM$714</f>
        <v>0</v>
      </c>
      <c r="I73" s="497">
        <f>[1]BEVÉTEL!$BN$714</f>
        <v>0</v>
      </c>
      <c r="J73" s="473">
        <f>[1]BEVÉTEL!$BL$739</f>
        <v>0</v>
      </c>
      <c r="K73" s="497">
        <f>[1]BEVÉTEL!$BM$739</f>
        <v>0</v>
      </c>
      <c r="L73" s="497">
        <f>[1]BEVÉTEL!$BN$739</f>
        <v>0</v>
      </c>
      <c r="M73" s="473">
        <f>[1]BEVÉTEL!$BL$764</f>
        <v>0</v>
      </c>
      <c r="N73" s="497">
        <f>[1]BEVÉTEL!$BM$764</f>
        <v>0</v>
      </c>
      <c r="O73" s="497">
        <f>[1]BEVÉTEL!$BN$764</f>
        <v>0</v>
      </c>
      <c r="P73" s="473">
        <f>[1]BEVÉTEL!$BL$789</f>
        <v>0</v>
      </c>
      <c r="Q73" s="497">
        <f>[1]BEVÉTEL!$BM$789</f>
        <v>0</v>
      </c>
      <c r="R73" s="497">
        <f>[1]BEVÉTEL!$BN$789</f>
        <v>0</v>
      </c>
      <c r="S73" s="473">
        <f>[1]BEVÉTEL!$BL$814</f>
        <v>0</v>
      </c>
      <c r="T73" s="497">
        <f>[1]BEVÉTEL!$BM$814</f>
        <v>0</v>
      </c>
      <c r="U73" s="497">
        <f>[1]BEVÉTEL!$BN$814</f>
        <v>0</v>
      </c>
      <c r="V73" s="473">
        <f>[1]BEVÉTEL!$BL$837</f>
        <v>0</v>
      </c>
      <c r="W73" s="497">
        <f>[1]BEVÉTEL!$BM$837</f>
        <v>0</v>
      </c>
      <c r="X73" s="498">
        <f>[1]BEVÉTEL!$BN$837</f>
        <v>0</v>
      </c>
    </row>
    <row r="74" spans="1:31" s="112" customFormat="1" ht="11.4">
      <c r="A74" s="458"/>
      <c r="B74" s="437" t="s">
        <v>52</v>
      </c>
      <c r="C74" s="441"/>
      <c r="D74" s="499">
        <f t="shared" ref="D74:X74" si="4">SUM(D71:D73,D69)</f>
        <v>0</v>
      </c>
      <c r="E74" s="497">
        <f t="shared" si="4"/>
        <v>0</v>
      </c>
      <c r="F74" s="497">
        <f t="shared" si="4"/>
        <v>0</v>
      </c>
      <c r="G74" s="497">
        <f t="shared" si="4"/>
        <v>0</v>
      </c>
      <c r="H74" s="497">
        <f t="shared" si="4"/>
        <v>0</v>
      </c>
      <c r="I74" s="497">
        <f t="shared" si="4"/>
        <v>0</v>
      </c>
      <c r="J74" s="497">
        <f t="shared" si="4"/>
        <v>0</v>
      </c>
      <c r="K74" s="497">
        <f t="shared" si="4"/>
        <v>0</v>
      </c>
      <c r="L74" s="497">
        <f t="shared" si="4"/>
        <v>0</v>
      </c>
      <c r="M74" s="497">
        <f t="shared" si="4"/>
        <v>0</v>
      </c>
      <c r="N74" s="497">
        <f t="shared" si="4"/>
        <v>3780000</v>
      </c>
      <c r="O74" s="497">
        <f t="shared" si="4"/>
        <v>0</v>
      </c>
      <c r="P74" s="497">
        <f t="shared" si="4"/>
        <v>28305000</v>
      </c>
      <c r="Q74" s="497">
        <f t="shared" si="4"/>
        <v>0</v>
      </c>
      <c r="R74" s="497">
        <f t="shared" si="4"/>
        <v>0</v>
      </c>
      <c r="S74" s="497">
        <f t="shared" si="4"/>
        <v>825500</v>
      </c>
      <c r="T74" s="497">
        <f t="shared" si="4"/>
        <v>0</v>
      </c>
      <c r="U74" s="497">
        <f t="shared" si="4"/>
        <v>0</v>
      </c>
      <c r="V74" s="497">
        <f t="shared" si="4"/>
        <v>1016000</v>
      </c>
      <c r="W74" s="497">
        <f t="shared" si="4"/>
        <v>0</v>
      </c>
      <c r="X74" s="498">
        <f t="shared" si="4"/>
        <v>0</v>
      </c>
    </row>
    <row r="75" spans="1:31">
      <c r="A75" s="443" t="s">
        <v>42</v>
      </c>
      <c r="B75" s="436" t="s">
        <v>53</v>
      </c>
      <c r="C75" s="439"/>
      <c r="D75" s="759"/>
      <c r="E75" s="760"/>
      <c r="F75" s="760"/>
      <c r="G75" s="760"/>
      <c r="H75" s="760"/>
      <c r="I75" s="760"/>
      <c r="J75" s="760"/>
      <c r="K75" s="760"/>
      <c r="L75" s="760"/>
      <c r="M75" s="760"/>
      <c r="N75" s="760"/>
      <c r="O75" s="760"/>
      <c r="P75" s="760"/>
      <c r="Q75" s="760"/>
      <c r="R75" s="760"/>
      <c r="S75" s="760"/>
      <c r="T75" s="760"/>
      <c r="U75" s="760"/>
      <c r="V75" s="760"/>
      <c r="W75" s="760"/>
      <c r="X75" s="811"/>
    </row>
    <row r="76" spans="1:31" ht="24">
      <c r="A76" s="443">
        <v>5</v>
      </c>
      <c r="B76" s="436" t="s">
        <v>62</v>
      </c>
      <c r="C76" s="439" t="s">
        <v>119</v>
      </c>
      <c r="D76" s="472">
        <f>[1]BEVÉTEL!$CM$676</f>
        <v>0</v>
      </c>
      <c r="E76" s="473">
        <f>[1]BEVÉTEL!$CN$676</f>
        <v>0</v>
      </c>
      <c r="F76" s="473">
        <f>[1]BEVÉTEL!$CO$676</f>
        <v>0</v>
      </c>
      <c r="G76" s="473">
        <f>[1]BEVÉTEL!$CM$714</f>
        <v>0</v>
      </c>
      <c r="H76" s="473">
        <f>[1]BEVÉTEL!$CN$714</f>
        <v>0</v>
      </c>
      <c r="I76" s="473">
        <f>[1]BEVÉTEL!$CO$714</f>
        <v>0</v>
      </c>
      <c r="J76" s="473">
        <f>[1]BEVÉTEL!$CM$739</f>
        <v>0</v>
      </c>
      <c r="K76" s="473">
        <f>[1]BEVÉTEL!$CN$739</f>
        <v>0</v>
      </c>
      <c r="L76" s="473">
        <f>[1]BEVÉTEL!$CO$739</f>
        <v>0</v>
      </c>
      <c r="M76" s="473">
        <f>[1]BEVÉTEL!$CM$764</f>
        <v>0</v>
      </c>
      <c r="N76" s="473">
        <f>[1]BEVÉTEL!$CN$764</f>
        <v>0</v>
      </c>
      <c r="O76" s="473">
        <f>[1]BEVÉTEL!$CO$764</f>
        <v>0</v>
      </c>
      <c r="P76" s="473">
        <f>[1]BEVÉTEL!$CM$789</f>
        <v>0</v>
      </c>
      <c r="Q76" s="473">
        <f>[1]BEVÉTEL!$CN$789</f>
        <v>0</v>
      </c>
      <c r="R76" s="473">
        <f>[1]BEVÉTEL!$CO$789</f>
        <v>0</v>
      </c>
      <c r="S76" s="473">
        <f>[1]BEVÉTEL!$CM$814</f>
        <v>0</v>
      </c>
      <c r="T76" s="473">
        <f>[1]BEVÉTEL!$CN$814</f>
        <v>0</v>
      </c>
      <c r="U76" s="473">
        <f>[1]BEVÉTEL!$CO$814</f>
        <v>0</v>
      </c>
      <c r="V76" s="473">
        <f>[1]BEVÉTEL!$CM$837</f>
        <v>0</v>
      </c>
      <c r="W76" s="473">
        <f>[1]BEVÉTEL!$CN$837</f>
        <v>0</v>
      </c>
      <c r="X76" s="474">
        <f>[1]BEVÉTEL!$CO$837</f>
        <v>0</v>
      </c>
    </row>
    <row r="77" spans="1:31">
      <c r="A77" s="443">
        <v>6</v>
      </c>
      <c r="B77" s="436" t="s">
        <v>120</v>
      </c>
      <c r="C77" s="439" t="s">
        <v>121</v>
      </c>
      <c r="D77" s="472">
        <f>[1]BEVÉTEL!$CY$676</f>
        <v>0</v>
      </c>
      <c r="E77" s="473">
        <f>[1]BEVÉTEL!$CZ$676</f>
        <v>0</v>
      </c>
      <c r="F77" s="473">
        <f>[1]BEVÉTEL!$DA$676</f>
        <v>0</v>
      </c>
      <c r="G77" s="473">
        <f>[1]BEVÉTEL!$CY$714</f>
        <v>0</v>
      </c>
      <c r="H77" s="473">
        <f>[1]BEVÉTEL!$CZ$714</f>
        <v>0</v>
      </c>
      <c r="I77" s="473">
        <f>[1]BEVÉTEL!$DA$714</f>
        <v>0</v>
      </c>
      <c r="J77" s="473">
        <f>[1]BEVÉTEL!$CY$739</f>
        <v>0</v>
      </c>
      <c r="K77" s="473">
        <f>[1]BEVÉTEL!$CZ$739</f>
        <v>0</v>
      </c>
      <c r="L77" s="473">
        <f>[1]BEVÉTEL!$DA$739</f>
        <v>0</v>
      </c>
      <c r="M77" s="473">
        <f>[1]BEVÉTEL!$CY$764</f>
        <v>0</v>
      </c>
      <c r="N77" s="473">
        <f>[1]BEVÉTEL!$CZ$764</f>
        <v>0</v>
      </c>
      <c r="O77" s="473">
        <f>[1]BEVÉTEL!$DA$764</f>
        <v>0</v>
      </c>
      <c r="P77" s="473">
        <f>[1]BEVÉTEL!$CY$789</f>
        <v>0</v>
      </c>
      <c r="Q77" s="473">
        <f>[1]BEVÉTEL!$CZ$789</f>
        <v>0</v>
      </c>
      <c r="R77" s="473">
        <f>[1]BEVÉTEL!$DA$789</f>
        <v>0</v>
      </c>
      <c r="S77" s="473">
        <f>[1]BEVÉTEL!$CY$814</f>
        <v>0</v>
      </c>
      <c r="T77" s="473">
        <f>[1]BEVÉTEL!$CZ$814</f>
        <v>0</v>
      </c>
      <c r="U77" s="473">
        <f>[1]BEVÉTEL!$DA$814</f>
        <v>0</v>
      </c>
      <c r="V77" s="473">
        <f>[1]BEVÉTEL!$CY$837</f>
        <v>0</v>
      </c>
      <c r="W77" s="473">
        <f>[1]BEVÉTEL!$CZ$837</f>
        <v>0</v>
      </c>
      <c r="X77" s="474">
        <f>[1]BEVÉTEL!$DA$837</f>
        <v>0</v>
      </c>
    </row>
    <row r="78" spans="1:31" s="112" customFormat="1" ht="24">
      <c r="A78" s="443">
        <v>7</v>
      </c>
      <c r="B78" s="436" t="s">
        <v>64</v>
      </c>
      <c r="C78" s="439" t="s">
        <v>122</v>
      </c>
      <c r="D78" s="472">
        <f>[1]BEVÉTEL!$DQ$676</f>
        <v>0</v>
      </c>
      <c r="E78" s="473">
        <f>[1]BEVÉTEL!$DR$676</f>
        <v>0</v>
      </c>
      <c r="F78" s="473">
        <f>[1]BEVÉTEL!$DS$676</f>
        <v>0</v>
      </c>
      <c r="G78" s="473">
        <f>[1]BEVÉTEL!$DQ$714</f>
        <v>0</v>
      </c>
      <c r="H78" s="473">
        <f>[1]BEVÉTEL!$DR$714</f>
        <v>0</v>
      </c>
      <c r="I78" s="473">
        <f>[1]BEVÉTEL!$DS$714</f>
        <v>0</v>
      </c>
      <c r="J78" s="473">
        <f>[1]BEVÉTEL!$DQ$739</f>
        <v>0</v>
      </c>
      <c r="K78" s="473">
        <f>[1]BEVÉTEL!$DR$739</f>
        <v>0</v>
      </c>
      <c r="L78" s="473">
        <f>[1]BEVÉTEL!$DS$739</f>
        <v>0</v>
      </c>
      <c r="M78" s="473">
        <f>[1]BEVÉTEL!$DQ$764</f>
        <v>0</v>
      </c>
      <c r="N78" s="473">
        <f>[1]BEVÉTEL!$DR$764</f>
        <v>0</v>
      </c>
      <c r="O78" s="473">
        <f>[1]BEVÉTEL!$DS$764</f>
        <v>0</v>
      </c>
      <c r="P78" s="473">
        <f>[1]BEVÉTEL!$DQ$789</f>
        <v>0</v>
      </c>
      <c r="Q78" s="473">
        <f>[1]BEVÉTEL!$DR$789</f>
        <v>0</v>
      </c>
      <c r="R78" s="473">
        <f>[1]BEVÉTEL!$DS$789</f>
        <v>0</v>
      </c>
      <c r="S78" s="473">
        <f>[1]BEVÉTEL!$DQ$814</f>
        <v>0</v>
      </c>
      <c r="T78" s="473">
        <f>[1]BEVÉTEL!$DR$814</f>
        <v>0</v>
      </c>
      <c r="U78" s="473">
        <f>[1]BEVÉTEL!$DS$814</f>
        <v>0</v>
      </c>
      <c r="V78" s="473">
        <f>[1]BEVÉTEL!$DQ$837</f>
        <v>0</v>
      </c>
      <c r="W78" s="473">
        <f>[1]BEVÉTEL!$DR$837</f>
        <v>0</v>
      </c>
      <c r="X78" s="474">
        <f>[1]BEVÉTEL!$DS$837</f>
        <v>0</v>
      </c>
    </row>
    <row r="79" spans="1:31" s="112" customFormat="1" ht="11.4">
      <c r="A79" s="458"/>
      <c r="B79" s="437" t="s">
        <v>60</v>
      </c>
      <c r="C79" s="441"/>
      <c r="D79" s="499">
        <f t="shared" ref="D79:X79" si="5">SUM(D76:D78)</f>
        <v>0</v>
      </c>
      <c r="E79" s="497">
        <f t="shared" si="5"/>
        <v>0</v>
      </c>
      <c r="F79" s="497">
        <f t="shared" si="5"/>
        <v>0</v>
      </c>
      <c r="G79" s="497">
        <f t="shared" si="5"/>
        <v>0</v>
      </c>
      <c r="H79" s="497">
        <f t="shared" si="5"/>
        <v>0</v>
      </c>
      <c r="I79" s="497">
        <f t="shared" si="5"/>
        <v>0</v>
      </c>
      <c r="J79" s="497">
        <f t="shared" si="5"/>
        <v>0</v>
      </c>
      <c r="K79" s="497">
        <f t="shared" si="5"/>
        <v>0</v>
      </c>
      <c r="L79" s="497">
        <f t="shared" si="5"/>
        <v>0</v>
      </c>
      <c r="M79" s="497">
        <f t="shared" si="5"/>
        <v>0</v>
      </c>
      <c r="N79" s="497">
        <f t="shared" si="5"/>
        <v>0</v>
      </c>
      <c r="O79" s="497">
        <f t="shared" si="5"/>
        <v>0</v>
      </c>
      <c r="P79" s="497">
        <f t="shared" si="5"/>
        <v>0</v>
      </c>
      <c r="Q79" s="497">
        <f t="shared" si="5"/>
        <v>0</v>
      </c>
      <c r="R79" s="497">
        <f t="shared" si="5"/>
        <v>0</v>
      </c>
      <c r="S79" s="497">
        <f t="shared" si="5"/>
        <v>0</v>
      </c>
      <c r="T79" s="497">
        <f t="shared" si="5"/>
        <v>0</v>
      </c>
      <c r="U79" s="497">
        <f t="shared" si="5"/>
        <v>0</v>
      </c>
      <c r="V79" s="497">
        <f t="shared" si="5"/>
        <v>0</v>
      </c>
      <c r="W79" s="497">
        <f t="shared" si="5"/>
        <v>0</v>
      </c>
      <c r="X79" s="498">
        <f t="shared" si="5"/>
        <v>0</v>
      </c>
    </row>
    <row r="80" spans="1:31">
      <c r="A80" s="443" t="s">
        <v>44</v>
      </c>
      <c r="B80" s="436" t="s">
        <v>76</v>
      </c>
      <c r="C80" s="747"/>
      <c r="D80" s="759"/>
      <c r="E80" s="760"/>
      <c r="F80" s="760"/>
      <c r="G80" s="760"/>
      <c r="H80" s="760"/>
      <c r="I80" s="760"/>
      <c r="J80" s="760"/>
      <c r="K80" s="760"/>
      <c r="L80" s="760"/>
      <c r="M80" s="760"/>
      <c r="N80" s="760"/>
      <c r="O80" s="760"/>
      <c r="P80" s="760"/>
      <c r="Q80" s="760"/>
      <c r="R80" s="760"/>
      <c r="S80" s="760"/>
      <c r="T80" s="760"/>
      <c r="U80" s="760"/>
      <c r="V80" s="760"/>
      <c r="W80" s="760"/>
      <c r="X80" s="811"/>
    </row>
    <row r="81" spans="1:25">
      <c r="A81" s="443"/>
      <c r="B81" s="436" t="s">
        <v>71</v>
      </c>
      <c r="C81" s="748"/>
      <c r="D81" s="759"/>
      <c r="E81" s="760"/>
      <c r="F81" s="760"/>
      <c r="G81" s="760"/>
      <c r="H81" s="760"/>
      <c r="I81" s="760"/>
      <c r="J81" s="760"/>
      <c r="K81" s="760"/>
      <c r="L81" s="760"/>
      <c r="M81" s="760"/>
      <c r="N81" s="760"/>
      <c r="O81" s="760"/>
      <c r="P81" s="760"/>
      <c r="Q81" s="760"/>
      <c r="R81" s="760"/>
      <c r="S81" s="760"/>
      <c r="T81" s="760"/>
      <c r="U81" s="760"/>
      <c r="V81" s="760"/>
      <c r="W81" s="760"/>
      <c r="X81" s="811"/>
    </row>
    <row r="82" spans="1:25">
      <c r="A82" s="443">
        <v>8</v>
      </c>
      <c r="B82" s="436" t="s">
        <v>69</v>
      </c>
      <c r="C82" s="439" t="s">
        <v>143</v>
      </c>
      <c r="D82" s="472">
        <f>[1]BEVÉTEL!$EO$676</f>
        <v>0</v>
      </c>
      <c r="E82" s="473">
        <f>[1]BEVÉTEL!$EP$676</f>
        <v>0</v>
      </c>
      <c r="F82" s="473">
        <f>[1]BEVÉTEL!$EQ$676</f>
        <v>0</v>
      </c>
      <c r="G82" s="473">
        <f>[1]BEVÉTEL!$EO$714</f>
        <v>0</v>
      </c>
      <c r="H82" s="473">
        <f>[1]BEVÉTEL!$EP$714</f>
        <v>0</v>
      </c>
      <c r="I82" s="473">
        <f>[1]BEVÉTEL!$EQ$714</f>
        <v>0</v>
      </c>
      <c r="J82" s="473">
        <f>[1]BEVÉTEL!$EO$739</f>
        <v>0</v>
      </c>
      <c r="K82" s="473">
        <f>[1]BEVÉTEL!$EP$739</f>
        <v>0</v>
      </c>
      <c r="L82" s="473">
        <f>[1]BEVÉTEL!$EQ$739</f>
        <v>0</v>
      </c>
      <c r="M82" s="473">
        <f>[1]BEVÉTEL!$EO$764</f>
        <v>0</v>
      </c>
      <c r="N82" s="473">
        <f>[1]BEVÉTEL!$EP$764</f>
        <v>0</v>
      </c>
      <c r="O82" s="473">
        <f>[1]BEVÉTEL!$EQ$764</f>
        <v>0</v>
      </c>
      <c r="P82" s="473">
        <f>[1]BEVÉTEL!$EO$789</f>
        <v>0</v>
      </c>
      <c r="Q82" s="473">
        <f>[1]BEVÉTEL!$EP$789</f>
        <v>0</v>
      </c>
      <c r="R82" s="473">
        <f>[1]BEVÉTEL!$EQ$789</f>
        <v>0</v>
      </c>
      <c r="S82" s="473">
        <f>[1]BEVÉTEL!$EO$814</f>
        <v>0</v>
      </c>
      <c r="T82" s="473">
        <f>[1]BEVÉTEL!$EP$814</f>
        <v>0</v>
      </c>
      <c r="U82" s="473">
        <f>[1]BEVÉTEL!$EQ$814</f>
        <v>0</v>
      </c>
      <c r="V82" s="473">
        <f>[1]BEVÉTEL!$EO$837</f>
        <v>0</v>
      </c>
      <c r="W82" s="473">
        <f>[1]BEVÉTEL!$EP$837</f>
        <v>0</v>
      </c>
      <c r="X82" s="474">
        <f>[1]BEVÉTEL!$EQ$837</f>
        <v>0</v>
      </c>
    </row>
    <row r="83" spans="1:25">
      <c r="A83" s="443">
        <v>9</v>
      </c>
      <c r="B83" s="436" t="s">
        <v>70</v>
      </c>
      <c r="C83" s="439" t="s">
        <v>143</v>
      </c>
      <c r="D83" s="472"/>
      <c r="E83" s="473"/>
      <c r="F83" s="473"/>
      <c r="G83" s="473"/>
      <c r="H83" s="473"/>
      <c r="I83" s="473"/>
      <c r="J83" s="473"/>
      <c r="K83" s="473"/>
      <c r="L83" s="473"/>
      <c r="M83" s="473"/>
      <c r="N83" s="473"/>
      <c r="O83" s="473"/>
      <c r="P83" s="473"/>
      <c r="Q83" s="473"/>
      <c r="R83" s="473"/>
      <c r="S83" s="473"/>
      <c r="T83" s="473"/>
      <c r="U83" s="473"/>
      <c r="V83" s="473"/>
      <c r="W83" s="473"/>
      <c r="X83" s="474"/>
    </row>
    <row r="84" spans="1:25" ht="24">
      <c r="A84" s="443"/>
      <c r="B84" s="436" t="s">
        <v>72</v>
      </c>
      <c r="C84" s="439"/>
      <c r="D84" s="759"/>
      <c r="E84" s="760"/>
      <c r="F84" s="760"/>
      <c r="G84" s="760"/>
      <c r="H84" s="760"/>
      <c r="I84" s="760"/>
      <c r="J84" s="760"/>
      <c r="K84" s="760"/>
      <c r="L84" s="760"/>
      <c r="M84" s="760"/>
      <c r="N84" s="760"/>
      <c r="O84" s="760"/>
      <c r="P84" s="760"/>
      <c r="Q84" s="760"/>
      <c r="R84" s="760"/>
      <c r="S84" s="760"/>
      <c r="T84" s="760"/>
      <c r="U84" s="760"/>
      <c r="V84" s="760"/>
      <c r="W84" s="760"/>
      <c r="X84" s="811"/>
    </row>
    <row r="85" spans="1:25">
      <c r="A85" s="443">
        <v>10</v>
      </c>
      <c r="B85" s="436" t="s">
        <v>69</v>
      </c>
      <c r="C85" s="439" t="s">
        <v>143</v>
      </c>
      <c r="D85" s="472">
        <f>[1]BEVÉTEL!$ER$676</f>
        <v>0</v>
      </c>
      <c r="E85" s="473">
        <f>[1]BEVÉTEL!$ES$676</f>
        <v>0</v>
      </c>
      <c r="F85" s="473">
        <f>[1]BEVÉTEL!$ET$676</f>
        <v>0</v>
      </c>
      <c r="G85" s="473">
        <f>[1]BEVÉTEL!$ER$714</f>
        <v>0</v>
      </c>
      <c r="H85" s="473">
        <f>[1]BEVÉTEL!$ES$714</f>
        <v>0</v>
      </c>
      <c r="I85" s="473">
        <f>[1]BEVÉTEL!$ET$714</f>
        <v>0</v>
      </c>
      <c r="J85" s="473">
        <f>[1]BEVÉTEL!$ER$739</f>
        <v>0</v>
      </c>
      <c r="K85" s="473">
        <f>[1]BEVÉTEL!$ES$739</f>
        <v>0</v>
      </c>
      <c r="L85" s="473">
        <f>[1]BEVÉTEL!$ET$739</f>
        <v>0</v>
      </c>
      <c r="M85" s="473">
        <f>[1]BEVÉTEL!$ER$764</f>
        <v>0</v>
      </c>
      <c r="N85" s="473">
        <f>[1]BEVÉTEL!$ES$764</f>
        <v>0</v>
      </c>
      <c r="O85" s="473">
        <f>[1]BEVÉTEL!$ET$764</f>
        <v>0</v>
      </c>
      <c r="P85" s="473">
        <f>[1]BEVÉTEL!$ER$789</f>
        <v>0</v>
      </c>
      <c r="Q85" s="473">
        <f>[1]BEVÉTEL!$ES$789</f>
        <v>0</v>
      </c>
      <c r="R85" s="473">
        <f>[1]BEVÉTEL!$ET$789</f>
        <v>0</v>
      </c>
      <c r="S85" s="473">
        <f>[1]BEVÉTEL!$ER$814</f>
        <v>0</v>
      </c>
      <c r="T85" s="473">
        <f>[1]BEVÉTEL!$ES$814</f>
        <v>0</v>
      </c>
      <c r="U85" s="473">
        <f>[1]BEVÉTEL!$ET$814</f>
        <v>0</v>
      </c>
      <c r="V85" s="473">
        <f>[1]BEVÉTEL!$ER$837</f>
        <v>0</v>
      </c>
      <c r="W85" s="473">
        <f>[1]BEVÉTEL!$ES$837</f>
        <v>0</v>
      </c>
      <c r="X85" s="474">
        <f>[1]BEVÉTEL!$ET$837</f>
        <v>0</v>
      </c>
    </row>
    <row r="86" spans="1:25">
      <c r="A86" s="443">
        <v>11</v>
      </c>
      <c r="B86" s="436" t="s">
        <v>70</v>
      </c>
      <c r="C86" s="439" t="s">
        <v>143</v>
      </c>
      <c r="D86" s="472">
        <f>[1]BEVÉTEL!$EU$676</f>
        <v>0</v>
      </c>
      <c r="E86" s="473">
        <f>[1]BEVÉTEL!$EV$676</f>
        <v>0</v>
      </c>
      <c r="F86" s="473">
        <f>[1]BEVÉTEL!$EW$676</f>
        <v>0</v>
      </c>
      <c r="G86" s="473">
        <f>[1]BEVÉTEL!$EU$714</f>
        <v>0</v>
      </c>
      <c r="H86" s="473">
        <f>[1]BEVÉTEL!$EV$714</f>
        <v>0</v>
      </c>
      <c r="I86" s="473">
        <f>[1]BEVÉTEL!$EW$714</f>
        <v>0</v>
      </c>
      <c r="J86" s="473">
        <f>[1]BEVÉTEL!$EU$739</f>
        <v>0</v>
      </c>
      <c r="K86" s="473">
        <f>[1]BEVÉTEL!$EV$739</f>
        <v>0</v>
      </c>
      <c r="L86" s="473">
        <f>[1]BEVÉTEL!$EW$739</f>
        <v>0</v>
      </c>
      <c r="M86" s="473">
        <f>[1]BEVÉTEL!$EU$764</f>
        <v>0</v>
      </c>
      <c r="N86" s="473">
        <f>[1]BEVÉTEL!$EV$764</f>
        <v>0</v>
      </c>
      <c r="O86" s="473">
        <f>[1]BEVÉTEL!$EW$764</f>
        <v>0</v>
      </c>
      <c r="P86" s="473">
        <f>[1]BEVÉTEL!$EU$789</f>
        <v>0</v>
      </c>
      <c r="Q86" s="473">
        <f>[1]BEVÉTEL!$EV$789</f>
        <v>0</v>
      </c>
      <c r="R86" s="473">
        <f>[1]BEVÉTEL!$EW$789</f>
        <v>0</v>
      </c>
      <c r="S86" s="473">
        <f>[1]BEVÉTEL!$EU$814</f>
        <v>0</v>
      </c>
      <c r="T86" s="473">
        <f>[1]BEVÉTEL!$EV$814</f>
        <v>0</v>
      </c>
      <c r="U86" s="473">
        <f>[1]BEVÉTEL!$EW$814</f>
        <v>0</v>
      </c>
      <c r="V86" s="473">
        <f>[1]BEVÉTEL!$EU$837</f>
        <v>0</v>
      </c>
      <c r="W86" s="473">
        <f>[1]BEVÉTEL!$EV$837</f>
        <v>0</v>
      </c>
      <c r="X86" s="474">
        <f>[1]BEVÉTEL!$EW$837</f>
        <v>0</v>
      </c>
    </row>
    <row r="87" spans="1:25" ht="24">
      <c r="A87" s="443"/>
      <c r="B87" s="436" t="s">
        <v>73</v>
      </c>
      <c r="C87" s="439"/>
      <c r="D87" s="759"/>
      <c r="E87" s="760"/>
      <c r="F87" s="760"/>
      <c r="G87" s="760"/>
      <c r="H87" s="760"/>
      <c r="I87" s="760"/>
      <c r="J87" s="760"/>
      <c r="K87" s="760"/>
      <c r="L87" s="760"/>
      <c r="M87" s="760"/>
      <c r="N87" s="760"/>
      <c r="O87" s="760"/>
      <c r="P87" s="760"/>
      <c r="Q87" s="760"/>
      <c r="R87" s="760"/>
      <c r="S87" s="760"/>
      <c r="T87" s="760"/>
      <c r="U87" s="760"/>
      <c r="V87" s="760"/>
      <c r="W87" s="760"/>
      <c r="X87" s="811"/>
    </row>
    <row r="88" spans="1:25">
      <c r="A88" s="443">
        <v>12</v>
      </c>
      <c r="B88" s="170" t="s">
        <v>123</v>
      </c>
      <c r="C88" s="439" t="s">
        <v>127</v>
      </c>
      <c r="D88" s="472">
        <f>[1]BEVÉTEL!$EF$676</f>
        <v>0</v>
      </c>
      <c r="E88" s="473">
        <f>[1]BEVÉTEL!$EG$676</f>
        <v>0</v>
      </c>
      <c r="F88" s="473">
        <f>[1]BEVÉTEL!$EH$676</f>
        <v>0</v>
      </c>
      <c r="G88" s="473">
        <f>[1]BEVÉTEL!$EF$714</f>
        <v>0</v>
      </c>
      <c r="H88" s="473">
        <f>[1]BEVÉTEL!$EG$714</f>
        <v>0</v>
      </c>
      <c r="I88" s="473">
        <f>[1]BEVÉTEL!$EH$714</f>
        <v>0</v>
      </c>
      <c r="J88" s="473">
        <f>[1]BEVÉTEL!$EF$739</f>
        <v>0</v>
      </c>
      <c r="K88" s="473">
        <f>[1]BEVÉTEL!$EG$739</f>
        <v>0</v>
      </c>
      <c r="L88" s="473">
        <f>[1]BEVÉTEL!$EH$739</f>
        <v>0</v>
      </c>
      <c r="M88" s="473">
        <f>[1]BEVÉTEL!$EF$764</f>
        <v>0</v>
      </c>
      <c r="N88" s="473">
        <f>[1]BEVÉTEL!$EG$764</f>
        <v>0</v>
      </c>
      <c r="O88" s="473">
        <f>[1]BEVÉTEL!$EH$764</f>
        <v>0</v>
      </c>
      <c r="P88" s="473">
        <f>[1]BEVÉTEL!$EF$789</f>
        <v>0</v>
      </c>
      <c r="Q88" s="473">
        <f>[1]BEVÉTEL!$EG$789</f>
        <v>0</v>
      </c>
      <c r="R88" s="473">
        <f>[1]BEVÉTEL!$EH$789</f>
        <v>0</v>
      </c>
      <c r="S88" s="473">
        <f>[1]BEVÉTEL!$EF$814</f>
        <v>0</v>
      </c>
      <c r="T88" s="473">
        <f>[1]BEVÉTEL!$EG$814</f>
        <v>0</v>
      </c>
      <c r="U88" s="473">
        <f>[1]BEVÉTEL!$EH$814</f>
        <v>0</v>
      </c>
      <c r="V88" s="473">
        <f>[1]BEVÉTEL!$EF$837</f>
        <v>0</v>
      </c>
      <c r="W88" s="473">
        <f>[1]BEVÉTEL!$EG$837</f>
        <v>0</v>
      </c>
      <c r="X88" s="474">
        <f>[1]BEVÉTEL!$EH$837</f>
        <v>0</v>
      </c>
    </row>
    <row r="89" spans="1:25" s="112" customFormat="1">
      <c r="A89" s="443">
        <v>13</v>
      </c>
      <c r="B89" s="170" t="s">
        <v>261</v>
      </c>
      <c r="C89" s="439" t="s">
        <v>128</v>
      </c>
      <c r="D89" s="472">
        <f>[1]BEVÉTEL!$EC$676</f>
        <v>0</v>
      </c>
      <c r="E89" s="473">
        <f>[1]BEVÉTEL!$ED$676</f>
        <v>0</v>
      </c>
      <c r="F89" s="473">
        <f>[1]BEVÉTEL!$EE$676</f>
        <v>0</v>
      </c>
      <c r="G89" s="473">
        <f>[1]BEVÉTEL!$EC$714</f>
        <v>0</v>
      </c>
      <c r="H89" s="473">
        <f>[1]BEVÉTEL!$ED$714</f>
        <v>0</v>
      </c>
      <c r="I89" s="473">
        <f>[1]BEVÉTEL!$EE$714</f>
        <v>0</v>
      </c>
      <c r="J89" s="473">
        <f>[1]BEVÉTEL!$EC$739</f>
        <v>0</v>
      </c>
      <c r="K89" s="473">
        <f>[1]BEVÉTEL!$ED$739</f>
        <v>0</v>
      </c>
      <c r="L89" s="473">
        <f>[1]BEVÉTEL!$EE$739</f>
        <v>0</v>
      </c>
      <c r="M89" s="473">
        <f>[1]BEVÉTEL!$EC$764</f>
        <v>0</v>
      </c>
      <c r="N89" s="473">
        <f>[1]BEVÉTEL!$ED$764</f>
        <v>0</v>
      </c>
      <c r="O89" s="473">
        <f>[1]BEVÉTEL!$EE$764</f>
        <v>0</v>
      </c>
      <c r="P89" s="473">
        <f>[1]BEVÉTEL!$EC$789</f>
        <v>0</v>
      </c>
      <c r="Q89" s="473">
        <f>[1]BEVÉTEL!$ED$789</f>
        <v>0</v>
      </c>
      <c r="R89" s="473">
        <f>[1]BEVÉTEL!$EE$789</f>
        <v>0</v>
      </c>
      <c r="S89" s="473">
        <f>[1]BEVÉTEL!$EC$814</f>
        <v>0</v>
      </c>
      <c r="T89" s="473">
        <f>[1]BEVÉTEL!$ED$814</f>
        <v>0</v>
      </c>
      <c r="U89" s="473">
        <f>[1]BEVÉTEL!$EE$814</f>
        <v>0</v>
      </c>
      <c r="V89" s="473">
        <f>[1]BEVÉTEL!$EC$837</f>
        <v>0</v>
      </c>
      <c r="W89" s="473">
        <f>[1]BEVÉTEL!$ED$837</f>
        <v>0</v>
      </c>
      <c r="X89" s="474">
        <f>[1]BEVÉTEL!$EE$837</f>
        <v>0</v>
      </c>
    </row>
    <row r="90" spans="1:25" s="112" customFormat="1">
      <c r="A90" s="443">
        <v>14</v>
      </c>
      <c r="B90" s="170" t="s">
        <v>258</v>
      </c>
      <c r="C90" s="439" t="s">
        <v>129</v>
      </c>
      <c r="D90" s="472">
        <f>[1]BEVÉTEL!$EX$676</f>
        <v>0</v>
      </c>
      <c r="E90" s="473">
        <f>[1]BEVÉTEL!$EY$676</f>
        <v>0</v>
      </c>
      <c r="F90" s="473">
        <f>[1]BEVÉTEL!$EZ$676</f>
        <v>0</v>
      </c>
      <c r="G90" s="473">
        <f>[1]BEVÉTEL!$EX$714</f>
        <v>0</v>
      </c>
      <c r="H90" s="473">
        <f>[1]BEVÉTEL!$EY$714</f>
        <v>0</v>
      </c>
      <c r="I90" s="473">
        <f>[1]BEVÉTEL!$EZ$714</f>
        <v>0</v>
      </c>
      <c r="J90" s="473">
        <f>[1]BEVÉTEL!$EX$739</f>
        <v>0</v>
      </c>
      <c r="K90" s="473">
        <f>[1]BEVÉTEL!$EY$739</f>
        <v>0</v>
      </c>
      <c r="L90" s="473">
        <f>[1]BEVÉTEL!$EZ$739</f>
        <v>0</v>
      </c>
      <c r="M90" s="473">
        <f>[1]BEVÉTEL!$EX$764</f>
        <v>0</v>
      </c>
      <c r="N90" s="473">
        <f>[1]BEVÉTEL!$EY$764</f>
        <v>0</v>
      </c>
      <c r="O90" s="473">
        <f>[1]BEVÉTEL!$EZ$764</f>
        <v>0</v>
      </c>
      <c r="P90" s="473">
        <f>[1]BEVÉTEL!$EX$789</f>
        <v>0</v>
      </c>
      <c r="Q90" s="473">
        <f>[1]BEVÉTEL!$EY$789</f>
        <v>0</v>
      </c>
      <c r="R90" s="473">
        <f>[1]BEVÉTEL!$EZ$789</f>
        <v>0</v>
      </c>
      <c r="S90" s="473">
        <f>[1]BEVÉTEL!$EX$814</f>
        <v>0</v>
      </c>
      <c r="T90" s="473">
        <f>[1]BEVÉTEL!$EY$814</f>
        <v>0</v>
      </c>
      <c r="U90" s="473">
        <f>[1]BEVÉTEL!$EZ$814</f>
        <v>0</v>
      </c>
      <c r="V90" s="473">
        <f>[1]BEVÉTEL!$EX$837</f>
        <v>0</v>
      </c>
      <c r="W90" s="473">
        <f>[1]BEVÉTEL!$EY$837</f>
        <v>0</v>
      </c>
      <c r="X90" s="474">
        <f>[1]BEVÉTEL!$EZ$837</f>
        <v>0</v>
      </c>
    </row>
    <row r="91" spans="1:25" s="112" customFormat="1" ht="11.4">
      <c r="A91" s="458"/>
      <c r="B91" s="437" t="s">
        <v>41</v>
      </c>
      <c r="C91" s="441"/>
      <c r="D91" s="499">
        <f>SUM(D88:D90,D82,D83,D85,D86)</f>
        <v>0</v>
      </c>
      <c r="E91" s="497">
        <f>SUM(E88:E90,E86,E85,E83,E82)</f>
        <v>0</v>
      </c>
      <c r="F91" s="500">
        <f>SUM(F88:F90,F86,F85,F83,F82)</f>
        <v>0</v>
      </c>
      <c r="G91" s="497">
        <f>SUM(G88:G90,G82,G83,G85,G86)</f>
        <v>0</v>
      </c>
      <c r="H91" s="497">
        <f>SUM(H88:H90,H86,H85,H83,H82)</f>
        <v>0</v>
      </c>
      <c r="I91" s="500">
        <f>SUM(I88:I90,I86,I85,I83,I82)</f>
        <v>0</v>
      </c>
      <c r="J91" s="497">
        <f>SUM(J88:J90,J82,J83,J85,J86)</f>
        <v>0</v>
      </c>
      <c r="K91" s="497">
        <f>SUM(K88:K90,K86,K85,K83,K82)</f>
        <v>0</v>
      </c>
      <c r="L91" s="500">
        <f>SUM(L88:L90,L86,L85,L83,L82)</f>
        <v>0</v>
      </c>
      <c r="M91" s="497">
        <f>SUM(M88:M90,M82,M83,M85,M86)</f>
        <v>0</v>
      </c>
      <c r="N91" s="497">
        <f>SUM(N88:N90,N86,N85,N83,N82)</f>
        <v>0</v>
      </c>
      <c r="O91" s="500">
        <f>SUM(O88:O90,O86,O85,O83,O82)</f>
        <v>0</v>
      </c>
      <c r="P91" s="497">
        <f>SUM(P88:P90,P82,P83,P85,P86)</f>
        <v>0</v>
      </c>
      <c r="Q91" s="497">
        <f>SUM(Q88:Q90,Q86,Q85,Q83,Q82)</f>
        <v>0</v>
      </c>
      <c r="R91" s="500">
        <f>SUM(R88:R90,R86,R85,R83,R82)</f>
        <v>0</v>
      </c>
      <c r="S91" s="497">
        <f>SUM(S88:S90,S82,S83,S85,S86)</f>
        <v>0</v>
      </c>
      <c r="T91" s="497">
        <f>SUM(T88:T90,T86,T85,T83,T82)</f>
        <v>0</v>
      </c>
      <c r="U91" s="500">
        <f>SUM(U88:U90,U86,U85,U83,U82)</f>
        <v>0</v>
      </c>
      <c r="V91" s="497">
        <f>SUM(V88:V90,V82,V83,V85,V86)</f>
        <v>0</v>
      </c>
      <c r="W91" s="497">
        <f>SUM(W88:W90,W86,W85,W83,W82)</f>
        <v>0</v>
      </c>
      <c r="X91" s="501">
        <f>SUM(X88:X90,X86,X85,X83,X82)</f>
        <v>0</v>
      </c>
    </row>
    <row r="92" spans="1:25" s="112" customFormat="1" thickBot="1">
      <c r="A92" s="462"/>
      <c r="B92" s="438" t="s">
        <v>87</v>
      </c>
      <c r="C92" s="442"/>
      <c r="D92" s="502">
        <f>SUM(D91,D79,D74)</f>
        <v>0</v>
      </c>
      <c r="E92" s="503">
        <f>SUM(E91,E79,E74)</f>
        <v>0</v>
      </c>
      <c r="F92" s="504">
        <f>SUM(F74,F79,F91)</f>
        <v>0</v>
      </c>
      <c r="G92" s="503">
        <f>SUM(G91,G79,G74)</f>
        <v>0</v>
      </c>
      <c r="H92" s="503">
        <f>SUM(H91,H79,H74)</f>
        <v>0</v>
      </c>
      <c r="I92" s="504">
        <f>SUM(I74,I79,I91)</f>
        <v>0</v>
      </c>
      <c r="J92" s="503">
        <f>SUM(J91,J79,J74)</f>
        <v>0</v>
      </c>
      <c r="K92" s="503">
        <f>SUM(K91,K79,K74)</f>
        <v>0</v>
      </c>
      <c r="L92" s="504">
        <f>SUM(L74,L79,L91)</f>
        <v>0</v>
      </c>
      <c r="M92" s="503">
        <f>SUM(M91,M79,M74)</f>
        <v>0</v>
      </c>
      <c r="N92" s="503">
        <f>SUM(N91,N79,N74)</f>
        <v>3780000</v>
      </c>
      <c r="O92" s="504">
        <f>SUM(O74,O79,O91)</f>
        <v>0</v>
      </c>
      <c r="P92" s="503">
        <f>SUM(P91,P79,P74)</f>
        <v>28305000</v>
      </c>
      <c r="Q92" s="503">
        <f>SUM(Q91,Q79,Q74)</f>
        <v>0</v>
      </c>
      <c r="R92" s="504">
        <f>SUM(R74,R79,R91)</f>
        <v>0</v>
      </c>
      <c r="S92" s="503">
        <f>SUM(S91,S79,S74)</f>
        <v>825500</v>
      </c>
      <c r="T92" s="503">
        <f>SUM(T91,T79,T74)</f>
        <v>0</v>
      </c>
      <c r="U92" s="504">
        <f>SUM(U74,U79,U91)</f>
        <v>0</v>
      </c>
      <c r="V92" s="503">
        <f>SUM(V91,V79,V74)</f>
        <v>1016000</v>
      </c>
      <c r="W92" s="503">
        <f>SUM(W91,W79,W74)</f>
        <v>0</v>
      </c>
      <c r="X92" s="505">
        <f>SUM(X74,X79,X91)</f>
        <v>0</v>
      </c>
    </row>
    <row r="93" spans="1:25" s="112" customFormat="1" ht="11.4">
      <c r="A93" s="467"/>
      <c r="B93" s="106"/>
      <c r="C93" s="468"/>
      <c r="D93" s="506"/>
      <c r="E93" s="506"/>
      <c r="F93" s="507"/>
      <c r="G93" s="506"/>
      <c r="H93" s="506"/>
      <c r="I93" s="507"/>
      <c r="J93" s="506"/>
      <c r="K93" s="506"/>
      <c r="L93" s="507"/>
      <c r="M93" s="506"/>
      <c r="N93" s="506"/>
      <c r="O93" s="507"/>
      <c r="P93" s="506"/>
      <c r="Q93" s="506"/>
      <c r="R93" s="507"/>
      <c r="S93" s="506"/>
      <c r="T93" s="506"/>
      <c r="U93" s="507"/>
      <c r="V93" s="506"/>
      <c r="W93" s="506"/>
      <c r="X93" s="507"/>
    </row>
    <row r="94" spans="1:25" ht="15.75" customHeight="1" thickBot="1">
      <c r="A94" s="105"/>
      <c r="B94" s="106"/>
      <c r="C94" s="433"/>
      <c r="D94" s="496"/>
      <c r="E94" s="496"/>
      <c r="Y94" s="113"/>
    </row>
    <row r="95" spans="1:25" ht="15.75" customHeight="1" thickBot="1">
      <c r="A95" s="105"/>
      <c r="B95" s="106"/>
      <c r="C95" s="764" t="s">
        <v>250</v>
      </c>
      <c r="D95" s="765"/>
      <c r="E95" s="765"/>
      <c r="F95" s="765"/>
      <c r="G95" s="765"/>
      <c r="H95" s="765"/>
      <c r="I95" s="765"/>
      <c r="J95" s="765"/>
      <c r="K95" s="765"/>
      <c r="L95" s="765"/>
      <c r="M95" s="765"/>
      <c r="N95" s="765"/>
      <c r="O95" s="765"/>
      <c r="P95" s="765"/>
      <c r="Q95" s="765"/>
      <c r="R95" s="765"/>
      <c r="S95" s="765"/>
      <c r="T95" s="765"/>
      <c r="U95" s="765"/>
      <c r="V95" s="765"/>
      <c r="W95" s="765"/>
      <c r="X95" s="766"/>
      <c r="Y95" s="113"/>
    </row>
    <row r="96" spans="1:25" s="106" customFormat="1" ht="32.25" customHeight="1">
      <c r="A96" s="105"/>
      <c r="C96" s="767" t="s">
        <v>190</v>
      </c>
      <c r="D96" s="801" t="s">
        <v>214</v>
      </c>
      <c r="E96" s="802"/>
      <c r="F96" s="803"/>
      <c r="G96" s="804" t="s">
        <v>308</v>
      </c>
      <c r="H96" s="802"/>
      <c r="I96" s="803"/>
      <c r="J96" s="804" t="s">
        <v>212</v>
      </c>
      <c r="K96" s="802"/>
      <c r="L96" s="803"/>
      <c r="M96" s="805" t="s">
        <v>194</v>
      </c>
      <c r="N96" s="806"/>
      <c r="O96" s="807"/>
      <c r="P96" s="804" t="s">
        <v>192</v>
      </c>
      <c r="Q96" s="802"/>
      <c r="R96" s="803"/>
      <c r="S96" s="804" t="s">
        <v>193</v>
      </c>
      <c r="T96" s="802"/>
      <c r="U96" s="803"/>
      <c r="V96" s="804" t="s">
        <v>207</v>
      </c>
      <c r="W96" s="802"/>
      <c r="X96" s="812"/>
    </row>
    <row r="97" spans="1:31" s="106" customFormat="1" ht="73.5" customHeight="1" thickBot="1">
      <c r="A97" s="105"/>
      <c r="C97" s="768"/>
      <c r="D97" s="792" t="s">
        <v>307</v>
      </c>
      <c r="E97" s="793"/>
      <c r="F97" s="794"/>
      <c r="G97" s="795" t="s">
        <v>309</v>
      </c>
      <c r="H97" s="793"/>
      <c r="I97" s="794"/>
      <c r="J97" s="795" t="s">
        <v>310</v>
      </c>
      <c r="K97" s="793"/>
      <c r="L97" s="794"/>
      <c r="M97" s="796" t="s">
        <v>311</v>
      </c>
      <c r="N97" s="797"/>
      <c r="O97" s="798"/>
      <c r="P97" s="795" t="s">
        <v>110</v>
      </c>
      <c r="Q97" s="793"/>
      <c r="R97" s="794"/>
      <c r="S97" s="795" t="s">
        <v>312</v>
      </c>
      <c r="T97" s="793"/>
      <c r="U97" s="794"/>
      <c r="V97" s="795" t="s">
        <v>313</v>
      </c>
      <c r="W97" s="793"/>
      <c r="X97" s="813"/>
    </row>
    <row r="98" spans="1:31" s="106" customFormat="1" ht="71.400000000000006" customHeight="1">
      <c r="A98" s="434" t="s">
        <v>33</v>
      </c>
      <c r="B98" s="435" t="s">
        <v>105</v>
      </c>
      <c r="C98" s="444" t="s">
        <v>206</v>
      </c>
      <c r="D98" s="469" t="s">
        <v>124</v>
      </c>
      <c r="E98" s="470" t="s">
        <v>125</v>
      </c>
      <c r="F98" s="470" t="s">
        <v>126</v>
      </c>
      <c r="G98" s="470" t="s">
        <v>124</v>
      </c>
      <c r="H98" s="470" t="s">
        <v>125</v>
      </c>
      <c r="I98" s="470" t="s">
        <v>126</v>
      </c>
      <c r="J98" s="470" t="s">
        <v>124</v>
      </c>
      <c r="K98" s="470" t="s">
        <v>125</v>
      </c>
      <c r="L98" s="470" t="s">
        <v>126</v>
      </c>
      <c r="M98" s="470" t="s">
        <v>124</v>
      </c>
      <c r="N98" s="470" t="s">
        <v>125</v>
      </c>
      <c r="O98" s="470" t="s">
        <v>126</v>
      </c>
      <c r="P98" s="470" t="s">
        <v>124</v>
      </c>
      <c r="Q98" s="470" t="s">
        <v>125</v>
      </c>
      <c r="R98" s="470" t="s">
        <v>126</v>
      </c>
      <c r="S98" s="470" t="s">
        <v>124</v>
      </c>
      <c r="T98" s="470" t="s">
        <v>125</v>
      </c>
      <c r="U98" s="470" t="s">
        <v>126</v>
      </c>
      <c r="V98" s="470" t="s">
        <v>124</v>
      </c>
      <c r="W98" s="470" t="s">
        <v>125</v>
      </c>
      <c r="X98" s="471" t="s">
        <v>126</v>
      </c>
      <c r="AE98" s="107"/>
    </row>
    <row r="99" spans="1:31">
      <c r="A99" s="443" t="s">
        <v>8</v>
      </c>
      <c r="B99" s="436" t="s">
        <v>46</v>
      </c>
      <c r="C99" s="440" t="s">
        <v>289</v>
      </c>
      <c r="D99" s="759"/>
      <c r="E99" s="760"/>
      <c r="F99" s="760"/>
      <c r="G99" s="760"/>
      <c r="H99" s="760"/>
      <c r="I99" s="760"/>
      <c r="J99" s="760"/>
      <c r="K99" s="760"/>
      <c r="L99" s="760"/>
      <c r="M99" s="760"/>
      <c r="N99" s="760"/>
      <c r="O99" s="760"/>
      <c r="P99" s="760"/>
      <c r="Q99" s="760"/>
      <c r="R99" s="760"/>
      <c r="S99" s="760"/>
      <c r="T99" s="760"/>
      <c r="U99" s="760"/>
      <c r="V99" s="760"/>
      <c r="W99" s="760"/>
      <c r="X99" s="811"/>
    </row>
    <row r="100" spans="1:31">
      <c r="A100" s="443">
        <v>1</v>
      </c>
      <c r="B100" s="170" t="s">
        <v>61</v>
      </c>
      <c r="C100" s="439" t="s">
        <v>113</v>
      </c>
      <c r="D100" s="472">
        <f>[1]BEVÉTEL!$M$859</f>
        <v>249600</v>
      </c>
      <c r="E100" s="473">
        <f>[1]BEVÉTEL!$N$859</f>
        <v>0</v>
      </c>
      <c r="F100" s="473">
        <f>[1]BEVÉTEL!$O$859</f>
        <v>0</v>
      </c>
      <c r="G100" s="473">
        <f>[1]BEVÉTEL!$M$903</f>
        <v>0</v>
      </c>
      <c r="H100" s="473">
        <f>[1]BEVÉTEL!$N$903</f>
        <v>0</v>
      </c>
      <c r="I100" s="473">
        <f>[1]BEVÉTEL!$O$903</f>
        <v>0</v>
      </c>
      <c r="J100" s="473">
        <f>[1]BEVÉTEL!$M$928</f>
        <v>0</v>
      </c>
      <c r="K100" s="473">
        <f>[1]BEVÉTEL!$N$928</f>
        <v>0</v>
      </c>
      <c r="L100" s="473">
        <f>[1]BEVÉTEL!$O$928</f>
        <v>0</v>
      </c>
      <c r="M100" s="473">
        <f>[1]BEVÉTEL!$M$982</f>
        <v>0</v>
      </c>
      <c r="N100" s="473">
        <f>[1]BEVÉTEL!$N$982</f>
        <v>0</v>
      </c>
      <c r="O100" s="473">
        <f>[1]BEVÉTEL!$O$982</f>
        <v>0</v>
      </c>
      <c r="P100" s="473">
        <f>[1]BEVÉTEL!$M$1007</f>
        <v>0</v>
      </c>
      <c r="Q100" s="473">
        <f>[1]BEVÉTEL!$N$1007</f>
        <v>0</v>
      </c>
      <c r="R100" s="473">
        <f>[1]BEVÉTEL!$O$1007</f>
        <v>0</v>
      </c>
      <c r="S100" s="473">
        <f>[1]BEVÉTEL!$M$1063</f>
        <v>0</v>
      </c>
      <c r="T100" s="473">
        <f>[1]BEVÉTEL!$N$1063</f>
        <v>0</v>
      </c>
      <c r="U100" s="473">
        <f>[1]BEVÉTEL!$O$1063</f>
        <v>0</v>
      </c>
      <c r="V100" s="473">
        <f>[1]BEVÉTEL!$M$1113</f>
        <v>0</v>
      </c>
      <c r="W100" s="473">
        <f>[1]BEVÉTEL!$N$1113</f>
        <v>0</v>
      </c>
      <c r="X100" s="474">
        <f>[1]BEVÉTEL!$O$1113</f>
        <v>0</v>
      </c>
    </row>
    <row r="101" spans="1:31" ht="24">
      <c r="A101" s="443"/>
      <c r="B101" s="400" t="s">
        <v>257</v>
      </c>
      <c r="C101" s="439" t="s">
        <v>135</v>
      </c>
      <c r="D101" s="472">
        <f>[1]BEVÉTEL!$P$859</f>
        <v>0</v>
      </c>
      <c r="E101" s="473">
        <f>[1]BEVÉTEL!$Q$859</f>
        <v>0</v>
      </c>
      <c r="F101" s="473">
        <f>[1]BEVÉTEL!$R$859</f>
        <v>0</v>
      </c>
      <c r="G101" s="473">
        <f>[1]BEVÉTEL!$P$903</f>
        <v>0</v>
      </c>
      <c r="H101" s="473">
        <f>[1]BEVÉTEL!$Q$903</f>
        <v>0</v>
      </c>
      <c r="I101" s="473">
        <f>[1]BEVÉTEL!$R$903</f>
        <v>0</v>
      </c>
      <c r="J101" s="473">
        <f>[1]BEVÉTEL!$P$928</f>
        <v>0</v>
      </c>
      <c r="K101" s="473">
        <f>[1]BEVÉTEL!$Q$928</f>
        <v>0</v>
      </c>
      <c r="L101" s="473">
        <f>[1]BEVÉTEL!$R$928</f>
        <v>0</v>
      </c>
      <c r="M101" s="473">
        <f>[1]BEVÉTEL!$P$982</f>
        <v>0</v>
      </c>
      <c r="N101" s="473">
        <f>[1]BEVÉTEL!$Q$982</f>
        <v>0</v>
      </c>
      <c r="O101" s="473">
        <f>[1]BEVÉTEL!$R$982</f>
        <v>0</v>
      </c>
      <c r="P101" s="473">
        <f>[1]BEVÉTEL!$P$1007</f>
        <v>0</v>
      </c>
      <c r="Q101" s="473">
        <f>[1]BEVÉTEL!$Q$1007</f>
        <v>0</v>
      </c>
      <c r="R101" s="473">
        <f>[1]BEVÉTEL!$R$1007</f>
        <v>0</v>
      </c>
      <c r="S101" s="473">
        <f>[1]BEVÉTEL!$P$1063</f>
        <v>0</v>
      </c>
      <c r="T101" s="473">
        <f>[1]BEVÉTEL!$Q$1063</f>
        <v>0</v>
      </c>
      <c r="U101" s="473">
        <f>[1]BEVÉTEL!$R$1063</f>
        <v>0</v>
      </c>
      <c r="V101" s="473">
        <f>[1]BEVÉTEL!$P$1113</f>
        <v>0</v>
      </c>
      <c r="W101" s="473">
        <f>[1]BEVÉTEL!$Q$1113</f>
        <v>0</v>
      </c>
      <c r="X101" s="474">
        <f>[1]BEVÉTEL!$R$1113</f>
        <v>0</v>
      </c>
    </row>
    <row r="102" spans="1:31">
      <c r="A102" s="443">
        <v>2</v>
      </c>
      <c r="B102" s="170" t="s">
        <v>48</v>
      </c>
      <c r="C102" s="439" t="s">
        <v>115</v>
      </c>
      <c r="D102" s="472">
        <f>[1]BEVÉTEL!$BU$859</f>
        <v>0</v>
      </c>
      <c r="E102" s="473">
        <f>[1]BEVÉTEL!$BV$859</f>
        <v>0</v>
      </c>
      <c r="F102" s="473">
        <f>[1]BEVÉTEL!$BW$859</f>
        <v>0</v>
      </c>
      <c r="G102" s="473">
        <f>[1]BEVÉTEL!$BU$903</f>
        <v>0</v>
      </c>
      <c r="H102" s="473">
        <f>[1]BEVÉTEL!$BV$903</f>
        <v>0</v>
      </c>
      <c r="I102" s="473">
        <f>[1]BEVÉTEL!$BW$903</f>
        <v>0</v>
      </c>
      <c r="J102" s="473">
        <f>[1]BEVÉTEL!$BU$928</f>
        <v>0</v>
      </c>
      <c r="K102" s="473">
        <f>[1]BEVÉTEL!$BV$928</f>
        <v>0</v>
      </c>
      <c r="L102" s="473">
        <f>[1]BEVÉTEL!$BW$928</f>
        <v>0</v>
      </c>
      <c r="M102" s="473">
        <f>[1]BEVÉTEL!$BU$982</f>
        <v>0</v>
      </c>
      <c r="N102" s="473">
        <f>[1]BEVÉTEL!$BV$982</f>
        <v>0</v>
      </c>
      <c r="O102" s="473">
        <f>[1]BEVÉTEL!$BW$982</f>
        <v>0</v>
      </c>
      <c r="P102" s="473">
        <f>[1]BEVÉTEL!$BU$1007</f>
        <v>0</v>
      </c>
      <c r="Q102" s="473">
        <f>[1]BEVÉTEL!$BV$1007</f>
        <v>0</v>
      </c>
      <c r="R102" s="473">
        <f>[1]BEVÉTEL!$BW$1007</f>
        <v>0</v>
      </c>
      <c r="S102" s="473">
        <f>[1]BEVÉTEL!$BU$1063</f>
        <v>0</v>
      </c>
      <c r="T102" s="473">
        <f>[1]BEVÉTEL!$BV$1063</f>
        <v>0</v>
      </c>
      <c r="U102" s="473">
        <f>[1]BEVÉTEL!$BW$1063</f>
        <v>0</v>
      </c>
      <c r="V102" s="473">
        <f>[1]BEVÉTEL!$BU$1113</f>
        <v>0</v>
      </c>
      <c r="W102" s="473">
        <f>[1]BEVÉTEL!$BV$1113</f>
        <v>0</v>
      </c>
      <c r="X102" s="474">
        <f>[1]BEVÉTEL!$BW$1113</f>
        <v>0</v>
      </c>
    </row>
    <row r="103" spans="1:31">
      <c r="A103" s="443">
        <v>3</v>
      </c>
      <c r="B103" s="170" t="s">
        <v>227</v>
      </c>
      <c r="C103" s="439" t="s">
        <v>116</v>
      </c>
      <c r="D103" s="472">
        <f>[1]BEVÉTEL!$AB$859</f>
        <v>0</v>
      </c>
      <c r="E103" s="473">
        <f>[1]BEVÉTEL!$AC$859</f>
        <v>0</v>
      </c>
      <c r="F103" s="473">
        <f>[1]BEVÉTEL!$AD$859</f>
        <v>0</v>
      </c>
      <c r="G103" s="473">
        <f>[1]BEVÉTEL!$AB$903</f>
        <v>0</v>
      </c>
      <c r="H103" s="473">
        <f>[1]BEVÉTEL!$AC$903</f>
        <v>2286000</v>
      </c>
      <c r="I103" s="473">
        <f>[1]BEVÉTEL!$AD$903</f>
        <v>0</v>
      </c>
      <c r="J103" s="473">
        <f>[1]BEVÉTEL!$AB$928</f>
        <v>0</v>
      </c>
      <c r="K103" s="473">
        <f>[1]BEVÉTEL!$AC$928</f>
        <v>1270000</v>
      </c>
      <c r="L103" s="473">
        <f>[1]BEVÉTEL!$AD$928</f>
        <v>0</v>
      </c>
      <c r="M103" s="473">
        <f>[1]BEVÉTEL!$AB$982</f>
        <v>0</v>
      </c>
      <c r="N103" s="473">
        <f>[1]BEVÉTEL!$AC$982</f>
        <v>0</v>
      </c>
      <c r="O103" s="473">
        <f>[1]BEVÉTEL!$AD$982</f>
        <v>0</v>
      </c>
      <c r="P103" s="473">
        <f>[1]BEVÉTEL!$AB$1007</f>
        <v>0</v>
      </c>
      <c r="Q103" s="473">
        <f>[1]BEVÉTEL!$AC$1007</f>
        <v>0</v>
      </c>
      <c r="R103" s="473">
        <f>[1]BEVÉTEL!$AD$1007</f>
        <v>0</v>
      </c>
      <c r="S103" s="473">
        <f>[1]BEVÉTEL!$AB$1063</f>
        <v>0</v>
      </c>
      <c r="T103" s="473">
        <f>[1]BEVÉTEL!$AC$1063</f>
        <v>0</v>
      </c>
      <c r="U103" s="473">
        <f>[1]BEVÉTEL!$AD$1063</f>
        <v>0</v>
      </c>
      <c r="V103" s="473">
        <f>[1]BEVÉTEL!$AB$1113</f>
        <v>0</v>
      </c>
      <c r="W103" s="473">
        <f>[1]BEVÉTEL!$AC$1113</f>
        <v>0</v>
      </c>
      <c r="X103" s="474">
        <f>[1]BEVÉTEL!$AD$1113</f>
        <v>0</v>
      </c>
    </row>
    <row r="104" spans="1:31" s="112" customFormat="1" ht="24">
      <c r="A104" s="443">
        <v>4</v>
      </c>
      <c r="B104" s="170" t="s">
        <v>63</v>
      </c>
      <c r="C104" s="439" t="s">
        <v>118</v>
      </c>
      <c r="D104" s="472">
        <f>[1]BEVÉTEL!$BL$859</f>
        <v>0</v>
      </c>
      <c r="E104" s="497">
        <f>[1]BEVÉTEL!$BM$859</f>
        <v>0</v>
      </c>
      <c r="F104" s="497">
        <f>[1]BEVÉTEL!$BN$859</f>
        <v>0</v>
      </c>
      <c r="G104" s="473">
        <f>[1]BEVÉTEL!$BL$903</f>
        <v>0</v>
      </c>
      <c r="H104" s="497">
        <f>[1]BEVÉTEL!$BM$903</f>
        <v>0</v>
      </c>
      <c r="I104" s="497">
        <f>[1]BEVÉTEL!$BN$903</f>
        <v>0</v>
      </c>
      <c r="J104" s="473">
        <f>[1]BEVÉTEL!$BL$928</f>
        <v>0</v>
      </c>
      <c r="K104" s="497">
        <f>[1]BEVÉTEL!$BM$928</f>
        <v>0</v>
      </c>
      <c r="L104" s="497">
        <f>[1]BEVÉTEL!$BN$928</f>
        <v>0</v>
      </c>
      <c r="M104" s="473">
        <f>[1]BEVÉTEL!$BL$982</f>
        <v>0</v>
      </c>
      <c r="N104" s="497">
        <f>[1]BEVÉTEL!$BM$982</f>
        <v>0</v>
      </c>
      <c r="O104" s="497">
        <f>[1]BEVÉTEL!$BN$982</f>
        <v>0</v>
      </c>
      <c r="P104" s="473">
        <f>[1]BEVÉTEL!$BL$1007</f>
        <v>0</v>
      </c>
      <c r="Q104" s="497">
        <f>[1]BEVÉTEL!$BM$1007</f>
        <v>10959100</v>
      </c>
      <c r="R104" s="497">
        <f>[1]BEVÉTEL!$BN$1007</f>
        <v>0</v>
      </c>
      <c r="S104" s="473">
        <f>[1]BEVÉTEL!$BL$1063</f>
        <v>0</v>
      </c>
      <c r="T104" s="497">
        <f>[1]BEVÉTEL!$BM$1063</f>
        <v>0</v>
      </c>
      <c r="U104" s="497">
        <f>[1]BEVÉTEL!$BN$1063</f>
        <v>0</v>
      </c>
      <c r="V104" s="473">
        <f>[1]BEVÉTEL!$BL$1113</f>
        <v>0</v>
      </c>
      <c r="W104" s="497">
        <f>[1]BEVÉTEL!$BM$1113</f>
        <v>0</v>
      </c>
      <c r="X104" s="498">
        <f>[1]BEVÉTEL!$BN$1113</f>
        <v>0</v>
      </c>
    </row>
    <row r="105" spans="1:31" s="112" customFormat="1" ht="11.4">
      <c r="A105" s="458"/>
      <c r="B105" s="437" t="s">
        <v>52</v>
      </c>
      <c r="C105" s="441"/>
      <c r="D105" s="499">
        <f t="shared" ref="D105:X105" si="6">SUM(D102:D104,D100)</f>
        <v>249600</v>
      </c>
      <c r="E105" s="497">
        <f t="shared" si="6"/>
        <v>0</v>
      </c>
      <c r="F105" s="497">
        <f t="shared" si="6"/>
        <v>0</v>
      </c>
      <c r="G105" s="497">
        <f t="shared" si="6"/>
        <v>0</v>
      </c>
      <c r="H105" s="497">
        <f t="shared" si="6"/>
        <v>2286000</v>
      </c>
      <c r="I105" s="497">
        <f t="shared" si="6"/>
        <v>0</v>
      </c>
      <c r="J105" s="497">
        <f t="shared" si="6"/>
        <v>0</v>
      </c>
      <c r="K105" s="497">
        <f t="shared" si="6"/>
        <v>1270000</v>
      </c>
      <c r="L105" s="497">
        <f t="shared" si="6"/>
        <v>0</v>
      </c>
      <c r="M105" s="497">
        <f t="shared" si="6"/>
        <v>0</v>
      </c>
      <c r="N105" s="497">
        <f t="shared" si="6"/>
        <v>0</v>
      </c>
      <c r="O105" s="497">
        <f t="shared" si="6"/>
        <v>0</v>
      </c>
      <c r="P105" s="497">
        <f t="shared" si="6"/>
        <v>0</v>
      </c>
      <c r="Q105" s="497">
        <f t="shared" si="6"/>
        <v>10959100</v>
      </c>
      <c r="R105" s="497">
        <f t="shared" si="6"/>
        <v>0</v>
      </c>
      <c r="S105" s="497">
        <f t="shared" si="6"/>
        <v>0</v>
      </c>
      <c r="T105" s="497">
        <f t="shared" si="6"/>
        <v>0</v>
      </c>
      <c r="U105" s="497">
        <f t="shared" si="6"/>
        <v>0</v>
      </c>
      <c r="V105" s="497">
        <f t="shared" si="6"/>
        <v>0</v>
      </c>
      <c r="W105" s="497">
        <f t="shared" si="6"/>
        <v>0</v>
      </c>
      <c r="X105" s="498">
        <f t="shared" si="6"/>
        <v>0</v>
      </c>
    </row>
    <row r="106" spans="1:31">
      <c r="A106" s="443" t="s">
        <v>42</v>
      </c>
      <c r="B106" s="436" t="s">
        <v>53</v>
      </c>
      <c r="C106" s="439"/>
      <c r="D106" s="759"/>
      <c r="E106" s="760"/>
      <c r="F106" s="760"/>
      <c r="G106" s="760"/>
      <c r="H106" s="760"/>
      <c r="I106" s="760"/>
      <c r="J106" s="760"/>
      <c r="K106" s="760"/>
      <c r="L106" s="760"/>
      <c r="M106" s="760"/>
      <c r="N106" s="760"/>
      <c r="O106" s="760"/>
      <c r="P106" s="760"/>
      <c r="Q106" s="760"/>
      <c r="R106" s="760"/>
      <c r="S106" s="760"/>
      <c r="T106" s="760"/>
      <c r="U106" s="760"/>
      <c r="V106" s="760"/>
      <c r="W106" s="760"/>
      <c r="X106" s="811"/>
    </row>
    <row r="107" spans="1:31" ht="24">
      <c r="A107" s="443">
        <v>5</v>
      </c>
      <c r="B107" s="436" t="s">
        <v>62</v>
      </c>
      <c r="C107" s="439" t="s">
        <v>119</v>
      </c>
      <c r="D107" s="472">
        <f>[1]BEVÉTEL!$CM$859</f>
        <v>0</v>
      </c>
      <c r="E107" s="473">
        <f>[1]BEVÉTEL!$CN$859</f>
        <v>0</v>
      </c>
      <c r="F107" s="473">
        <f>[1]BEVÉTEL!$CO$859</f>
        <v>0</v>
      </c>
      <c r="G107" s="473">
        <f>[1]BEVÉTEL!$CM$903</f>
        <v>0</v>
      </c>
      <c r="H107" s="473">
        <f>[1]BEVÉTEL!$CN$903</f>
        <v>0</v>
      </c>
      <c r="I107" s="473">
        <f>[1]BEVÉTEL!$CO$903</f>
        <v>0</v>
      </c>
      <c r="J107" s="473">
        <f>[1]BEVÉTEL!$CM$928</f>
        <v>0</v>
      </c>
      <c r="K107" s="473">
        <f>[1]BEVÉTEL!$CN$928</f>
        <v>0</v>
      </c>
      <c r="L107" s="473">
        <f>[1]BEVÉTEL!$CO$928</f>
        <v>0</v>
      </c>
      <c r="M107" s="473">
        <f>[1]BEVÉTEL!$CM$982</f>
        <v>0</v>
      </c>
      <c r="N107" s="473">
        <f>[1]BEVÉTEL!$CN$982</f>
        <v>0</v>
      </c>
      <c r="O107" s="473">
        <f>[1]BEVÉTEL!$CO$982</f>
        <v>0</v>
      </c>
      <c r="P107" s="473">
        <f>[1]BEVÉTEL!$CM$1007</f>
        <v>0</v>
      </c>
      <c r="Q107" s="473">
        <f>[1]BEVÉTEL!$CN$1007</f>
        <v>0</v>
      </c>
      <c r="R107" s="473">
        <f>[1]BEVÉTEL!$CO$1007</f>
        <v>0</v>
      </c>
      <c r="S107" s="473">
        <f>[1]BEVÉTEL!$CM$1063</f>
        <v>0</v>
      </c>
      <c r="T107" s="473">
        <f>[1]BEVÉTEL!$CN$1063</f>
        <v>0</v>
      </c>
      <c r="U107" s="473">
        <f>[1]BEVÉTEL!$CO$1063</f>
        <v>0</v>
      </c>
      <c r="V107" s="473">
        <f>[1]BEVÉTEL!$CM$1113</f>
        <v>0</v>
      </c>
      <c r="W107" s="473">
        <f>[1]BEVÉTEL!$CN$1113</f>
        <v>0</v>
      </c>
      <c r="X107" s="474">
        <f>[1]BEVÉTEL!$CO$1113</f>
        <v>0</v>
      </c>
    </row>
    <row r="108" spans="1:31">
      <c r="A108" s="443">
        <v>6</v>
      </c>
      <c r="B108" s="436" t="s">
        <v>120</v>
      </c>
      <c r="C108" s="439" t="s">
        <v>121</v>
      </c>
      <c r="D108" s="472">
        <f>[1]BEVÉTEL!$CY$859</f>
        <v>0</v>
      </c>
      <c r="E108" s="473">
        <f>[1]BEVÉTEL!$CZ$859</f>
        <v>0</v>
      </c>
      <c r="F108" s="473">
        <f>[1]BEVÉTEL!$DA$859</f>
        <v>0</v>
      </c>
      <c r="G108" s="473">
        <f>[1]BEVÉTEL!$CY$903</f>
        <v>0</v>
      </c>
      <c r="H108" s="473">
        <f>[1]BEVÉTEL!$CZ$903</f>
        <v>0</v>
      </c>
      <c r="I108" s="473">
        <f>[1]BEVÉTEL!$DA$903</f>
        <v>0</v>
      </c>
      <c r="J108" s="473">
        <f>[1]BEVÉTEL!$CY$928</f>
        <v>0</v>
      </c>
      <c r="K108" s="473">
        <f>[1]BEVÉTEL!$CZ$928</f>
        <v>0</v>
      </c>
      <c r="L108" s="473">
        <f>[1]BEVÉTEL!$DA$928</f>
        <v>0</v>
      </c>
      <c r="M108" s="473">
        <f>[1]BEVÉTEL!$CY$982</f>
        <v>0</v>
      </c>
      <c r="N108" s="473">
        <f>[1]BEVÉTEL!$CZ$982</f>
        <v>0</v>
      </c>
      <c r="O108" s="473">
        <f>[1]BEVÉTEL!$DA$982</f>
        <v>0</v>
      </c>
      <c r="P108" s="473">
        <f>[1]BEVÉTEL!$CY$1007</f>
        <v>0</v>
      </c>
      <c r="Q108" s="473">
        <f>[1]BEVÉTEL!$CZ$1007</f>
        <v>0</v>
      </c>
      <c r="R108" s="473">
        <f>[1]BEVÉTEL!$DA$1007</f>
        <v>0</v>
      </c>
      <c r="S108" s="473">
        <f>[1]BEVÉTEL!$CY$1063</f>
        <v>0</v>
      </c>
      <c r="T108" s="473">
        <f>[1]BEVÉTEL!$CZ$1063</f>
        <v>0</v>
      </c>
      <c r="U108" s="473">
        <f>[1]BEVÉTEL!$DA$1063</f>
        <v>0</v>
      </c>
      <c r="V108" s="473">
        <f>[1]BEVÉTEL!$CY$1113</f>
        <v>0</v>
      </c>
      <c r="W108" s="473">
        <f>[1]BEVÉTEL!$CZ$1113</f>
        <v>0</v>
      </c>
      <c r="X108" s="474">
        <f>[1]BEVÉTEL!$DA$1113</f>
        <v>0</v>
      </c>
    </row>
    <row r="109" spans="1:31" s="112" customFormat="1" ht="24">
      <c r="A109" s="443">
        <v>7</v>
      </c>
      <c r="B109" s="436" t="s">
        <v>64</v>
      </c>
      <c r="C109" s="439" t="s">
        <v>122</v>
      </c>
      <c r="D109" s="472">
        <f>[1]BEVÉTEL!$DQ$859</f>
        <v>0</v>
      </c>
      <c r="E109" s="473">
        <f>[1]BEVÉTEL!$DR$859</f>
        <v>0</v>
      </c>
      <c r="F109" s="473">
        <f>[1]BEVÉTEL!$DS$859</f>
        <v>0</v>
      </c>
      <c r="G109" s="473">
        <f>[1]BEVÉTEL!$DQ$903</f>
        <v>0</v>
      </c>
      <c r="H109" s="473">
        <f>[1]BEVÉTEL!$DR$903</f>
        <v>0</v>
      </c>
      <c r="I109" s="473">
        <f>[1]BEVÉTEL!$DS$903</f>
        <v>0</v>
      </c>
      <c r="J109" s="473">
        <f>[1]BEVÉTEL!$DQ$928</f>
        <v>0</v>
      </c>
      <c r="K109" s="473">
        <f>[1]BEVÉTEL!$DR$928</f>
        <v>0</v>
      </c>
      <c r="L109" s="473">
        <f>[1]BEVÉTEL!$DS$928</f>
        <v>0</v>
      </c>
      <c r="M109" s="473">
        <f>[1]BEVÉTEL!$DQ$982</f>
        <v>0</v>
      </c>
      <c r="N109" s="473">
        <f>[1]BEVÉTEL!$DR$982</f>
        <v>0</v>
      </c>
      <c r="O109" s="473">
        <f>[1]BEVÉTEL!$DS$982</f>
        <v>0</v>
      </c>
      <c r="P109" s="473">
        <f>[1]BEVÉTEL!$DQ$1007</f>
        <v>0</v>
      </c>
      <c r="Q109" s="473">
        <f>[1]BEVÉTEL!$DR$1007</f>
        <v>0</v>
      </c>
      <c r="R109" s="473">
        <f>[1]BEVÉTEL!$DS$1007</f>
        <v>0</v>
      </c>
      <c r="S109" s="473">
        <f>[1]BEVÉTEL!$DQ$1063</f>
        <v>0</v>
      </c>
      <c r="T109" s="473">
        <f>[1]BEVÉTEL!$DR$1063</f>
        <v>0</v>
      </c>
      <c r="U109" s="473">
        <f>[1]BEVÉTEL!$DS$1063</f>
        <v>0</v>
      </c>
      <c r="V109" s="473">
        <f>[1]BEVÉTEL!$DQ$1113</f>
        <v>0</v>
      </c>
      <c r="W109" s="473">
        <f>[1]BEVÉTEL!$DR$1113</f>
        <v>0</v>
      </c>
      <c r="X109" s="474">
        <f>[1]BEVÉTEL!$DS$1113</f>
        <v>0</v>
      </c>
    </row>
    <row r="110" spans="1:31" s="112" customFormat="1" ht="11.4">
      <c r="A110" s="458"/>
      <c r="B110" s="437" t="s">
        <v>60</v>
      </c>
      <c r="C110" s="441"/>
      <c r="D110" s="499">
        <f t="shared" ref="D110:X110" si="7">SUM(D107:D109)</f>
        <v>0</v>
      </c>
      <c r="E110" s="497">
        <f t="shared" si="7"/>
        <v>0</v>
      </c>
      <c r="F110" s="497">
        <f t="shared" si="7"/>
        <v>0</v>
      </c>
      <c r="G110" s="497">
        <f t="shared" si="7"/>
        <v>0</v>
      </c>
      <c r="H110" s="497">
        <f t="shared" si="7"/>
        <v>0</v>
      </c>
      <c r="I110" s="497">
        <f t="shared" si="7"/>
        <v>0</v>
      </c>
      <c r="J110" s="497">
        <f t="shared" si="7"/>
        <v>0</v>
      </c>
      <c r="K110" s="497">
        <f t="shared" si="7"/>
        <v>0</v>
      </c>
      <c r="L110" s="497">
        <f t="shared" si="7"/>
        <v>0</v>
      </c>
      <c r="M110" s="497">
        <f t="shared" si="7"/>
        <v>0</v>
      </c>
      <c r="N110" s="497">
        <f t="shared" si="7"/>
        <v>0</v>
      </c>
      <c r="O110" s="497">
        <f t="shared" si="7"/>
        <v>0</v>
      </c>
      <c r="P110" s="497">
        <f t="shared" si="7"/>
        <v>0</v>
      </c>
      <c r="Q110" s="497">
        <f t="shared" si="7"/>
        <v>0</v>
      </c>
      <c r="R110" s="497">
        <f t="shared" si="7"/>
        <v>0</v>
      </c>
      <c r="S110" s="497">
        <f t="shared" si="7"/>
        <v>0</v>
      </c>
      <c r="T110" s="497">
        <f t="shared" si="7"/>
        <v>0</v>
      </c>
      <c r="U110" s="497">
        <f t="shared" si="7"/>
        <v>0</v>
      </c>
      <c r="V110" s="497">
        <f t="shared" si="7"/>
        <v>0</v>
      </c>
      <c r="W110" s="497">
        <f t="shared" si="7"/>
        <v>0</v>
      </c>
      <c r="X110" s="498">
        <f t="shared" si="7"/>
        <v>0</v>
      </c>
    </row>
    <row r="111" spans="1:31">
      <c r="A111" s="443" t="s">
        <v>44</v>
      </c>
      <c r="B111" s="436" t="s">
        <v>76</v>
      </c>
      <c r="C111" s="747"/>
      <c r="D111" s="759"/>
      <c r="E111" s="760"/>
      <c r="F111" s="760"/>
      <c r="G111" s="760"/>
      <c r="H111" s="760"/>
      <c r="I111" s="760"/>
      <c r="J111" s="760"/>
      <c r="K111" s="760"/>
      <c r="L111" s="760"/>
      <c r="M111" s="760"/>
      <c r="N111" s="760"/>
      <c r="O111" s="760"/>
      <c r="P111" s="760"/>
      <c r="Q111" s="760"/>
      <c r="R111" s="760"/>
      <c r="S111" s="760"/>
      <c r="T111" s="760"/>
      <c r="U111" s="760"/>
      <c r="V111" s="760"/>
      <c r="W111" s="760"/>
      <c r="X111" s="811"/>
    </row>
    <row r="112" spans="1:31">
      <c r="A112" s="443"/>
      <c r="B112" s="436" t="s">
        <v>71</v>
      </c>
      <c r="C112" s="748"/>
      <c r="D112" s="759"/>
      <c r="E112" s="760"/>
      <c r="F112" s="760"/>
      <c r="G112" s="760"/>
      <c r="H112" s="760"/>
      <c r="I112" s="760"/>
      <c r="J112" s="760"/>
      <c r="K112" s="760"/>
      <c r="L112" s="760"/>
      <c r="M112" s="760"/>
      <c r="N112" s="760"/>
      <c r="O112" s="760"/>
      <c r="P112" s="760"/>
      <c r="Q112" s="760"/>
      <c r="R112" s="760"/>
      <c r="S112" s="760"/>
      <c r="T112" s="760"/>
      <c r="U112" s="760"/>
      <c r="V112" s="760"/>
      <c r="W112" s="760"/>
      <c r="X112" s="811"/>
    </row>
    <row r="113" spans="1:24">
      <c r="A113" s="443">
        <v>8</v>
      </c>
      <c r="B113" s="436" t="s">
        <v>69</v>
      </c>
      <c r="C113" s="439" t="s">
        <v>143</v>
      </c>
      <c r="D113" s="472">
        <f>[1]BEVÉTEL!$EO$859</f>
        <v>0</v>
      </c>
      <c r="E113" s="473">
        <f>[1]BEVÉTEL!$EP$859</f>
        <v>0</v>
      </c>
      <c r="F113" s="473">
        <f>[1]BEVÉTEL!$EQ$859</f>
        <v>0</v>
      </c>
      <c r="G113" s="473">
        <f>[1]BEVÉTEL!$EO$903</f>
        <v>0</v>
      </c>
      <c r="H113" s="473">
        <f>[1]BEVÉTEL!$EP$903</f>
        <v>0</v>
      </c>
      <c r="I113" s="473">
        <f>[1]BEVÉTEL!$EQ$903</f>
        <v>0</v>
      </c>
      <c r="J113" s="473">
        <f>[1]BEVÉTEL!$EO$928</f>
        <v>0</v>
      </c>
      <c r="K113" s="473">
        <f>[1]BEVÉTEL!$EP$928</f>
        <v>0</v>
      </c>
      <c r="L113" s="473">
        <f>[1]BEVÉTEL!$EQ$928</f>
        <v>0</v>
      </c>
      <c r="M113" s="473">
        <f>[1]BEVÉTEL!$EO$982</f>
        <v>0</v>
      </c>
      <c r="N113" s="473">
        <f>[1]BEVÉTEL!$EP$982</f>
        <v>0</v>
      </c>
      <c r="O113" s="473">
        <f>[1]BEVÉTEL!$EQ$982</f>
        <v>0</v>
      </c>
      <c r="P113" s="473">
        <f>[1]BEVÉTEL!$EO$1007</f>
        <v>0</v>
      </c>
      <c r="Q113" s="473">
        <f>[1]BEVÉTEL!$EP$1007</f>
        <v>0</v>
      </c>
      <c r="R113" s="473">
        <f>[1]BEVÉTEL!$EQ$1007</f>
        <v>0</v>
      </c>
      <c r="S113" s="473">
        <f>[1]BEVÉTEL!$EO$1063</f>
        <v>0</v>
      </c>
      <c r="T113" s="473">
        <f>[1]BEVÉTEL!$EP$1063</f>
        <v>0</v>
      </c>
      <c r="U113" s="473">
        <f>[1]BEVÉTEL!$EQ$1063</f>
        <v>0</v>
      </c>
      <c r="V113" s="473">
        <f>[1]BEVÉTEL!$EO$1113</f>
        <v>0</v>
      </c>
      <c r="W113" s="473">
        <f>[1]BEVÉTEL!$EP$1113</f>
        <v>0</v>
      </c>
      <c r="X113" s="474">
        <f>[1]BEVÉTEL!$EQ$1113</f>
        <v>0</v>
      </c>
    </row>
    <row r="114" spans="1:24">
      <c r="A114" s="443">
        <v>9</v>
      </c>
      <c r="B114" s="436" t="s">
        <v>70</v>
      </c>
      <c r="C114" s="439" t="s">
        <v>143</v>
      </c>
      <c r="D114" s="472"/>
      <c r="E114" s="473"/>
      <c r="F114" s="473"/>
      <c r="G114" s="473"/>
      <c r="H114" s="473"/>
      <c r="I114" s="473"/>
      <c r="J114" s="473"/>
      <c r="K114" s="473"/>
      <c r="L114" s="473"/>
      <c r="M114" s="473"/>
      <c r="N114" s="473"/>
      <c r="O114" s="473"/>
      <c r="P114" s="473"/>
      <c r="Q114" s="473"/>
      <c r="R114" s="473"/>
      <c r="S114" s="473"/>
      <c r="T114" s="473"/>
      <c r="U114" s="473"/>
      <c r="V114" s="473"/>
      <c r="W114" s="473"/>
      <c r="X114" s="474"/>
    </row>
    <row r="115" spans="1:24" ht="24">
      <c r="A115" s="443"/>
      <c r="B115" s="436" t="s">
        <v>72</v>
      </c>
      <c r="C115" s="439"/>
      <c r="D115" s="759"/>
      <c r="E115" s="760"/>
      <c r="F115" s="760"/>
      <c r="G115" s="760"/>
      <c r="H115" s="760"/>
      <c r="I115" s="760"/>
      <c r="J115" s="760"/>
      <c r="K115" s="760"/>
      <c r="L115" s="760"/>
      <c r="M115" s="760"/>
      <c r="N115" s="760"/>
      <c r="O115" s="760"/>
      <c r="P115" s="760"/>
      <c r="Q115" s="760"/>
      <c r="R115" s="760"/>
      <c r="S115" s="760"/>
      <c r="T115" s="760"/>
      <c r="U115" s="760"/>
      <c r="V115" s="760"/>
      <c r="W115" s="760"/>
      <c r="X115" s="811"/>
    </row>
    <row r="116" spans="1:24">
      <c r="A116" s="443">
        <v>10</v>
      </c>
      <c r="B116" s="436" t="s">
        <v>69</v>
      </c>
      <c r="C116" s="439" t="s">
        <v>143</v>
      </c>
      <c r="D116" s="472">
        <f>[1]BEVÉTEL!$ER$859</f>
        <v>0</v>
      </c>
      <c r="E116" s="473">
        <f>[1]BEVÉTEL!$ES$859</f>
        <v>0</v>
      </c>
      <c r="F116" s="473">
        <f>[1]BEVÉTEL!$ET$859</f>
        <v>0</v>
      </c>
      <c r="G116" s="473">
        <f>[1]BEVÉTEL!$ER$903</f>
        <v>0</v>
      </c>
      <c r="H116" s="473">
        <f>[1]BEVÉTEL!$ES$903</f>
        <v>0</v>
      </c>
      <c r="I116" s="473">
        <f>[1]BEVÉTEL!$ET$903</f>
        <v>0</v>
      </c>
      <c r="J116" s="473">
        <f>[1]BEVÉTEL!$ER$928</f>
        <v>0</v>
      </c>
      <c r="K116" s="473">
        <f>[1]BEVÉTEL!$ES$928</f>
        <v>0</v>
      </c>
      <c r="L116" s="473">
        <f>[1]BEVÉTEL!$ET$928</f>
        <v>0</v>
      </c>
      <c r="M116" s="473">
        <f>[1]BEVÉTEL!$ER$982</f>
        <v>0</v>
      </c>
      <c r="N116" s="473">
        <f>[1]BEVÉTEL!$ES$982</f>
        <v>0</v>
      </c>
      <c r="O116" s="473">
        <f>[1]BEVÉTEL!$ET$982</f>
        <v>0</v>
      </c>
      <c r="P116" s="473">
        <f>[1]BEVÉTEL!$ER$1007</f>
        <v>0</v>
      </c>
      <c r="Q116" s="473">
        <f>[1]BEVÉTEL!$ES$1007</f>
        <v>0</v>
      </c>
      <c r="R116" s="473">
        <f>[1]BEVÉTEL!$ET$1007</f>
        <v>0</v>
      </c>
      <c r="S116" s="473">
        <f>[1]BEVÉTEL!$ER$1063</f>
        <v>0</v>
      </c>
      <c r="T116" s="473">
        <f>[1]BEVÉTEL!$ES$1063</f>
        <v>0</v>
      </c>
      <c r="U116" s="473">
        <f>[1]BEVÉTEL!$ET$1063</f>
        <v>0</v>
      </c>
      <c r="V116" s="473">
        <f>[1]BEVÉTEL!$ER$1113</f>
        <v>0</v>
      </c>
      <c r="W116" s="473">
        <f>[1]BEVÉTEL!$ES$1113</f>
        <v>0</v>
      </c>
      <c r="X116" s="474">
        <f>[1]BEVÉTEL!$ET$1113</f>
        <v>0</v>
      </c>
    </row>
    <row r="117" spans="1:24">
      <c r="A117" s="443">
        <v>11</v>
      </c>
      <c r="B117" s="436" t="s">
        <v>70</v>
      </c>
      <c r="C117" s="439" t="s">
        <v>143</v>
      </c>
      <c r="D117" s="472">
        <f>[1]BEVÉTEL!$EU$859</f>
        <v>0</v>
      </c>
      <c r="E117" s="473">
        <f>[1]BEVÉTEL!$EV$859</f>
        <v>0</v>
      </c>
      <c r="F117" s="473">
        <f>[1]BEVÉTEL!$EW$859</f>
        <v>0</v>
      </c>
      <c r="G117" s="473">
        <f>[1]BEVÉTEL!$EU$903</f>
        <v>0</v>
      </c>
      <c r="H117" s="473">
        <f>[1]BEVÉTEL!$EV$903</f>
        <v>0</v>
      </c>
      <c r="I117" s="473">
        <f>[1]BEVÉTEL!$EW$903</f>
        <v>0</v>
      </c>
      <c r="J117" s="473">
        <f>[1]BEVÉTEL!$EU$928</f>
        <v>0</v>
      </c>
      <c r="K117" s="473">
        <f>[1]BEVÉTEL!$EV$928</f>
        <v>0</v>
      </c>
      <c r="L117" s="473">
        <f>[1]BEVÉTEL!$EW$928</f>
        <v>0</v>
      </c>
      <c r="M117" s="473">
        <f>[1]BEVÉTEL!$EU$982</f>
        <v>0</v>
      </c>
      <c r="N117" s="473">
        <f>[1]BEVÉTEL!$EV$982</f>
        <v>0</v>
      </c>
      <c r="O117" s="473">
        <f>[1]BEVÉTEL!$EW$982</f>
        <v>0</v>
      </c>
      <c r="P117" s="473">
        <f>[1]BEVÉTEL!$EU$1007</f>
        <v>0</v>
      </c>
      <c r="Q117" s="473">
        <f>[1]BEVÉTEL!$EV$1007</f>
        <v>0</v>
      </c>
      <c r="R117" s="473">
        <f>[1]BEVÉTEL!$EW$1007</f>
        <v>0</v>
      </c>
      <c r="S117" s="473">
        <f>[1]BEVÉTEL!$EU$1063</f>
        <v>0</v>
      </c>
      <c r="T117" s="473">
        <f>[1]BEVÉTEL!$EV$1063</f>
        <v>0</v>
      </c>
      <c r="U117" s="473">
        <f>[1]BEVÉTEL!$EW$1063</f>
        <v>0</v>
      </c>
      <c r="V117" s="473">
        <f>[1]BEVÉTEL!$EU$1113</f>
        <v>0</v>
      </c>
      <c r="W117" s="473">
        <f>[1]BEVÉTEL!$EV$1113</f>
        <v>0</v>
      </c>
      <c r="X117" s="474">
        <f>[1]BEVÉTEL!$EW$1113</f>
        <v>0</v>
      </c>
    </row>
    <row r="118" spans="1:24" ht="24">
      <c r="A118" s="443"/>
      <c r="B118" s="436" t="s">
        <v>73</v>
      </c>
      <c r="C118" s="439"/>
      <c r="D118" s="759"/>
      <c r="E118" s="760"/>
      <c r="F118" s="760"/>
      <c r="G118" s="760"/>
      <c r="H118" s="760"/>
      <c r="I118" s="760"/>
      <c r="J118" s="760"/>
      <c r="K118" s="760"/>
      <c r="L118" s="760"/>
      <c r="M118" s="760"/>
      <c r="N118" s="760"/>
      <c r="O118" s="760"/>
      <c r="P118" s="760"/>
      <c r="Q118" s="760"/>
      <c r="R118" s="760"/>
      <c r="S118" s="760"/>
      <c r="T118" s="760"/>
      <c r="U118" s="760"/>
      <c r="V118" s="760"/>
      <c r="W118" s="760"/>
      <c r="X118" s="811"/>
    </row>
    <row r="119" spans="1:24">
      <c r="A119" s="443">
        <v>12</v>
      </c>
      <c r="B119" s="170" t="s">
        <v>123</v>
      </c>
      <c r="C119" s="439" t="s">
        <v>127</v>
      </c>
      <c r="D119" s="472">
        <f>[1]BEVÉTEL!$EF$859</f>
        <v>0</v>
      </c>
      <c r="E119" s="473">
        <f>[1]BEVÉTEL!$EG$859</f>
        <v>0</v>
      </c>
      <c r="F119" s="473">
        <f>[1]BEVÉTEL!$EH$859</f>
        <v>0</v>
      </c>
      <c r="G119" s="473">
        <f>[1]BEVÉTEL!$EF$903</f>
        <v>0</v>
      </c>
      <c r="H119" s="473">
        <f>[1]BEVÉTEL!$EG$903</f>
        <v>0</v>
      </c>
      <c r="I119" s="473">
        <f>[1]BEVÉTEL!$EH$903</f>
        <v>0</v>
      </c>
      <c r="J119" s="473">
        <f>[1]BEVÉTEL!$EF$928</f>
        <v>0</v>
      </c>
      <c r="K119" s="473">
        <f>[1]BEVÉTEL!$EG$928</f>
        <v>0</v>
      </c>
      <c r="L119" s="473">
        <f>[1]BEVÉTEL!$EH$928</f>
        <v>0</v>
      </c>
      <c r="M119" s="473">
        <f>[1]BEVÉTEL!$EF$982</f>
        <v>0</v>
      </c>
      <c r="N119" s="473">
        <f>[1]BEVÉTEL!$EG$982</f>
        <v>0</v>
      </c>
      <c r="O119" s="473">
        <f>[1]BEVÉTEL!$EH$982</f>
        <v>0</v>
      </c>
      <c r="P119" s="473">
        <f>[1]BEVÉTEL!$EF$1007</f>
        <v>0</v>
      </c>
      <c r="Q119" s="473">
        <f>[1]BEVÉTEL!$EG$1007</f>
        <v>0</v>
      </c>
      <c r="R119" s="473">
        <f>[1]BEVÉTEL!$EH$1007</f>
        <v>0</v>
      </c>
      <c r="S119" s="473">
        <f>[1]BEVÉTEL!$EF$1063</f>
        <v>0</v>
      </c>
      <c r="T119" s="473">
        <f>[1]BEVÉTEL!$EG$1063</f>
        <v>0</v>
      </c>
      <c r="U119" s="473">
        <f>[1]BEVÉTEL!$EH$1063</f>
        <v>0</v>
      </c>
      <c r="V119" s="473">
        <f>[1]BEVÉTEL!$EF$1113</f>
        <v>0</v>
      </c>
      <c r="W119" s="473">
        <f>[1]BEVÉTEL!$EG$1113</f>
        <v>0</v>
      </c>
      <c r="X119" s="474">
        <f>[1]BEVÉTEL!$EH$1113</f>
        <v>0</v>
      </c>
    </row>
    <row r="120" spans="1:24" s="112" customFormat="1">
      <c r="A120" s="443">
        <v>13</v>
      </c>
      <c r="B120" s="170" t="s">
        <v>261</v>
      </c>
      <c r="C120" s="439" t="s">
        <v>128</v>
      </c>
      <c r="D120" s="472">
        <f>[1]BEVÉTEL!$EC$859</f>
        <v>0</v>
      </c>
      <c r="E120" s="473">
        <f>[1]BEVÉTEL!$ED$859</f>
        <v>0</v>
      </c>
      <c r="F120" s="473">
        <f>[1]BEVÉTEL!$EE$859</f>
        <v>0</v>
      </c>
      <c r="G120" s="473">
        <f>[1]BEVÉTEL!$EC$903</f>
        <v>0</v>
      </c>
      <c r="H120" s="473">
        <f>[1]BEVÉTEL!$ED$903</f>
        <v>0</v>
      </c>
      <c r="I120" s="473">
        <f>[1]BEVÉTEL!$EE$903</f>
        <v>0</v>
      </c>
      <c r="J120" s="473">
        <f>[1]BEVÉTEL!$EC$928</f>
        <v>0</v>
      </c>
      <c r="K120" s="473">
        <f>[1]BEVÉTEL!$ED$928</f>
        <v>0</v>
      </c>
      <c r="L120" s="473">
        <f>[1]BEVÉTEL!$EE$928</f>
        <v>0</v>
      </c>
      <c r="M120" s="473">
        <f>[1]BEVÉTEL!$EC$982</f>
        <v>0</v>
      </c>
      <c r="N120" s="473">
        <f>[1]BEVÉTEL!$ED$982</f>
        <v>0</v>
      </c>
      <c r="O120" s="473">
        <f>[1]BEVÉTEL!$EE$982</f>
        <v>0</v>
      </c>
      <c r="P120" s="473">
        <f>[1]BEVÉTEL!$EC$1007</f>
        <v>0</v>
      </c>
      <c r="Q120" s="473">
        <f>[1]BEVÉTEL!$ED$1007</f>
        <v>0</v>
      </c>
      <c r="R120" s="473">
        <f>[1]BEVÉTEL!$EE$1007</f>
        <v>0</v>
      </c>
      <c r="S120" s="473">
        <f>[1]BEVÉTEL!$EC$1063</f>
        <v>0</v>
      </c>
      <c r="T120" s="473">
        <f>[1]BEVÉTEL!$ED$1063</f>
        <v>0</v>
      </c>
      <c r="U120" s="473">
        <f>[1]BEVÉTEL!$EE$1063</f>
        <v>0</v>
      </c>
      <c r="V120" s="473">
        <f>[1]BEVÉTEL!$EC$1113</f>
        <v>0</v>
      </c>
      <c r="W120" s="473">
        <f>[1]BEVÉTEL!$ED$1113</f>
        <v>0</v>
      </c>
      <c r="X120" s="474">
        <f>[1]BEVÉTEL!$EE$1113</f>
        <v>0</v>
      </c>
    </row>
    <row r="121" spans="1:24" s="112" customFormat="1">
      <c r="A121" s="443">
        <v>14</v>
      </c>
      <c r="B121" s="170" t="s">
        <v>258</v>
      </c>
      <c r="C121" s="439" t="s">
        <v>129</v>
      </c>
      <c r="D121" s="472">
        <f>[1]BEVÉTEL!$EX$859</f>
        <v>0</v>
      </c>
      <c r="E121" s="473">
        <f>[1]BEVÉTEL!$EY$859</f>
        <v>0</v>
      </c>
      <c r="F121" s="473">
        <f>[1]BEVÉTEL!$EZ$859</f>
        <v>0</v>
      </c>
      <c r="G121" s="473">
        <f>[1]BEVÉTEL!$EX$903</f>
        <v>0</v>
      </c>
      <c r="H121" s="473">
        <f>[1]BEVÉTEL!$EY$903</f>
        <v>0</v>
      </c>
      <c r="I121" s="473">
        <f>[1]BEVÉTEL!$EZ$903</f>
        <v>0</v>
      </c>
      <c r="J121" s="473">
        <f>[1]BEVÉTEL!$EX$928</f>
        <v>0</v>
      </c>
      <c r="K121" s="473">
        <f>[1]BEVÉTEL!$EY$928</f>
        <v>0</v>
      </c>
      <c r="L121" s="473">
        <f>[1]BEVÉTEL!$EZ$928</f>
        <v>0</v>
      </c>
      <c r="M121" s="473">
        <f>[1]BEVÉTEL!$EX$982</f>
        <v>0</v>
      </c>
      <c r="N121" s="473">
        <f>[1]BEVÉTEL!$EY$982</f>
        <v>0</v>
      </c>
      <c r="O121" s="473">
        <f>[1]BEVÉTEL!$EZ$982</f>
        <v>0</v>
      </c>
      <c r="P121" s="473">
        <f>[1]BEVÉTEL!$EX$1007</f>
        <v>0</v>
      </c>
      <c r="Q121" s="473">
        <f>[1]BEVÉTEL!$EY$1007</f>
        <v>0</v>
      </c>
      <c r="R121" s="473">
        <f>[1]BEVÉTEL!$EZ$1007</f>
        <v>0</v>
      </c>
      <c r="S121" s="473">
        <f>[1]BEVÉTEL!$EX$1063</f>
        <v>0</v>
      </c>
      <c r="T121" s="473">
        <f>[1]BEVÉTEL!$EY$1063</f>
        <v>0</v>
      </c>
      <c r="U121" s="473">
        <f>[1]BEVÉTEL!$EZ$1063</f>
        <v>0</v>
      </c>
      <c r="V121" s="473">
        <f>[1]BEVÉTEL!$EX$1113</f>
        <v>0</v>
      </c>
      <c r="W121" s="473">
        <f>[1]BEVÉTEL!$EY$1113</f>
        <v>0</v>
      </c>
      <c r="X121" s="474">
        <f>[1]BEVÉTEL!$EZ$1113</f>
        <v>0</v>
      </c>
    </row>
    <row r="122" spans="1:24" s="112" customFormat="1" ht="11.4">
      <c r="A122" s="458"/>
      <c r="B122" s="437" t="s">
        <v>41</v>
      </c>
      <c r="C122" s="441"/>
      <c r="D122" s="499">
        <f>SUM(D119:D121,D113,D114,D116,D117)</f>
        <v>0</v>
      </c>
      <c r="E122" s="497">
        <f>SUM(E119:E121,E117,E116,E114,E113)</f>
        <v>0</v>
      </c>
      <c r="F122" s="500">
        <f>SUM(F119:F121,F117,F116,F114,F113)</f>
        <v>0</v>
      </c>
      <c r="G122" s="497">
        <f>SUM(G119:G121,G113,G114,G116,G117)</f>
        <v>0</v>
      </c>
      <c r="H122" s="497">
        <f>SUM(H119:H121,H117,H116,H114,H113)</f>
        <v>0</v>
      </c>
      <c r="I122" s="500">
        <f>SUM(I119:I121,I117,I116,I114,I113)</f>
        <v>0</v>
      </c>
      <c r="J122" s="497">
        <f>SUM(J119:J121,J113,J114,J116,J117)</f>
        <v>0</v>
      </c>
      <c r="K122" s="497">
        <f>SUM(K119:K121,K117,K116,K114,K113)</f>
        <v>0</v>
      </c>
      <c r="L122" s="500">
        <f>SUM(L119:L121,L117,L116,L114,L113)</f>
        <v>0</v>
      </c>
      <c r="M122" s="497">
        <f>SUM(M119:M121,M113,M114,M116,M117)</f>
        <v>0</v>
      </c>
      <c r="N122" s="497">
        <f>SUM(N119:N121,N117,N116,N114,N113)</f>
        <v>0</v>
      </c>
      <c r="O122" s="500">
        <f>SUM(O119:O121,O117,O116,O114,O113)</f>
        <v>0</v>
      </c>
      <c r="P122" s="497">
        <f>SUM(P119:P121,P113,P114,P116,P117)</f>
        <v>0</v>
      </c>
      <c r="Q122" s="497">
        <f>SUM(Q119:Q121,Q117,Q116,Q114,Q113)</f>
        <v>0</v>
      </c>
      <c r="R122" s="500">
        <f>SUM(R119:R121,R117,R116,R114,R113)</f>
        <v>0</v>
      </c>
      <c r="S122" s="497">
        <f>SUM(S119:S121,S113,S114,S116,S117)</f>
        <v>0</v>
      </c>
      <c r="T122" s="497">
        <f>SUM(T119:T121,T117,T116,T114,T113)</f>
        <v>0</v>
      </c>
      <c r="U122" s="500">
        <f>SUM(U119:U121,U117,U116,U114,U113)</f>
        <v>0</v>
      </c>
      <c r="V122" s="497">
        <f>SUM(V119:V121,V113,V114,V116,V117)</f>
        <v>0</v>
      </c>
      <c r="W122" s="497">
        <f>SUM(W119:W121,W117,W116,W114,W113)</f>
        <v>0</v>
      </c>
      <c r="X122" s="501">
        <f>SUM(X119:X121,X117,X116,X114,X113)</f>
        <v>0</v>
      </c>
    </row>
    <row r="123" spans="1:24" s="112" customFormat="1" thickBot="1">
      <c r="A123" s="462"/>
      <c r="B123" s="438" t="s">
        <v>87</v>
      </c>
      <c r="C123" s="442"/>
      <c r="D123" s="502">
        <f>SUM(D122,D110,D105)</f>
        <v>249600</v>
      </c>
      <c r="E123" s="503">
        <f>SUM(E122,E110,E105)</f>
        <v>0</v>
      </c>
      <c r="F123" s="504">
        <f>SUM(F105,F110,F122)</f>
        <v>0</v>
      </c>
      <c r="G123" s="503">
        <f>SUM(G122,G110,G105)</f>
        <v>0</v>
      </c>
      <c r="H123" s="503">
        <f>SUM(H122,H110,H105)</f>
        <v>2286000</v>
      </c>
      <c r="I123" s="504">
        <f>SUM(I105,I110,I122)</f>
        <v>0</v>
      </c>
      <c r="J123" s="503">
        <f>SUM(J122,J110,J105)</f>
        <v>0</v>
      </c>
      <c r="K123" s="503">
        <f>SUM(K122,K110,K105)</f>
        <v>1270000</v>
      </c>
      <c r="L123" s="504">
        <f>SUM(L105,L110,L122)</f>
        <v>0</v>
      </c>
      <c r="M123" s="503">
        <f>SUM(M122,M110,M105)</f>
        <v>0</v>
      </c>
      <c r="N123" s="503">
        <f>SUM(N122,N110,N105)</f>
        <v>0</v>
      </c>
      <c r="O123" s="504">
        <f>SUM(O105,O110,O122)</f>
        <v>0</v>
      </c>
      <c r="P123" s="503">
        <f>SUM(P122,P110,P105)</f>
        <v>0</v>
      </c>
      <c r="Q123" s="503">
        <f>SUM(Q122,Q110,Q105)</f>
        <v>10959100</v>
      </c>
      <c r="R123" s="504">
        <f>SUM(R105,R110,R122)</f>
        <v>0</v>
      </c>
      <c r="S123" s="503">
        <f>SUM(S122,S110,S105)</f>
        <v>0</v>
      </c>
      <c r="T123" s="503">
        <f>SUM(T122,T110,T105)</f>
        <v>0</v>
      </c>
      <c r="U123" s="504">
        <f>SUM(U105,U110,U122)</f>
        <v>0</v>
      </c>
      <c r="V123" s="503">
        <f>SUM(V122,V110,V105)</f>
        <v>0</v>
      </c>
      <c r="W123" s="503">
        <f>SUM(W122,W110,W105)</f>
        <v>0</v>
      </c>
      <c r="X123" s="505">
        <f>SUM(X105,X110,X122)</f>
        <v>0</v>
      </c>
    </row>
    <row r="141" spans="1:24" ht="12.6" thickBot="1"/>
    <row r="142" spans="1:24" s="106" customFormat="1" ht="15" customHeight="1" thickBot="1">
      <c r="A142" s="105"/>
      <c r="C142" s="764" t="s">
        <v>250</v>
      </c>
      <c r="D142" s="765"/>
      <c r="E142" s="765"/>
      <c r="F142" s="765"/>
      <c r="G142" s="765"/>
      <c r="H142" s="765"/>
      <c r="I142" s="765"/>
      <c r="J142" s="765"/>
      <c r="K142" s="765"/>
      <c r="L142" s="765"/>
      <c r="M142" s="765"/>
      <c r="N142" s="765"/>
      <c r="O142" s="765"/>
      <c r="P142" s="765"/>
      <c r="Q142" s="765"/>
      <c r="R142" s="765"/>
      <c r="S142" s="765"/>
      <c r="T142" s="765"/>
      <c r="U142" s="765"/>
      <c r="V142" s="765"/>
      <c r="W142" s="765"/>
      <c r="X142" s="766"/>
    </row>
    <row r="143" spans="1:24" s="106" customFormat="1" ht="32.25" customHeight="1">
      <c r="A143" s="105"/>
      <c r="C143" s="767" t="s">
        <v>190</v>
      </c>
      <c r="D143" s="801" t="s">
        <v>315</v>
      </c>
      <c r="E143" s="802"/>
      <c r="F143" s="803"/>
      <c r="G143" s="804" t="s">
        <v>189</v>
      </c>
      <c r="H143" s="802"/>
      <c r="I143" s="803"/>
      <c r="J143" s="804" t="s">
        <v>317</v>
      </c>
      <c r="K143" s="802"/>
      <c r="L143" s="803"/>
      <c r="M143" s="805" t="s">
        <v>208</v>
      </c>
      <c r="N143" s="806"/>
      <c r="O143" s="807"/>
      <c r="P143" s="808">
        <v>900060</v>
      </c>
      <c r="Q143" s="809"/>
      <c r="R143" s="810"/>
      <c r="S143" s="804"/>
      <c r="T143" s="802"/>
      <c r="U143" s="803"/>
      <c r="V143" s="799" t="s">
        <v>320</v>
      </c>
      <c r="W143" s="770"/>
      <c r="X143" s="771"/>
    </row>
    <row r="144" spans="1:24" s="106" customFormat="1" ht="73.5" customHeight="1" thickBot="1">
      <c r="A144" s="105"/>
      <c r="C144" s="768"/>
      <c r="D144" s="792" t="s">
        <v>314</v>
      </c>
      <c r="E144" s="793"/>
      <c r="F144" s="794"/>
      <c r="G144" s="795" t="s">
        <v>316</v>
      </c>
      <c r="H144" s="793"/>
      <c r="I144" s="794"/>
      <c r="J144" s="795" t="s">
        <v>318</v>
      </c>
      <c r="K144" s="793"/>
      <c r="L144" s="794"/>
      <c r="M144" s="796" t="s">
        <v>319</v>
      </c>
      <c r="N144" s="797"/>
      <c r="O144" s="798"/>
      <c r="P144" s="795" t="s">
        <v>382</v>
      </c>
      <c r="Q144" s="793"/>
      <c r="R144" s="794"/>
      <c r="S144" s="795"/>
      <c r="T144" s="793"/>
      <c r="U144" s="794"/>
      <c r="V144" s="800"/>
      <c r="W144" s="773"/>
      <c r="X144" s="774"/>
    </row>
    <row r="145" spans="1:31" s="106" customFormat="1" ht="71.400000000000006" customHeight="1">
      <c r="A145" s="434" t="s">
        <v>33</v>
      </c>
      <c r="B145" s="435" t="s">
        <v>105</v>
      </c>
      <c r="C145" s="444" t="s">
        <v>206</v>
      </c>
      <c r="D145" s="469" t="s">
        <v>124</v>
      </c>
      <c r="E145" s="470" t="s">
        <v>125</v>
      </c>
      <c r="F145" s="470" t="s">
        <v>126</v>
      </c>
      <c r="G145" s="470" t="s">
        <v>124</v>
      </c>
      <c r="H145" s="470" t="s">
        <v>125</v>
      </c>
      <c r="I145" s="470" t="s">
        <v>126</v>
      </c>
      <c r="J145" s="470" t="s">
        <v>124</v>
      </c>
      <c r="K145" s="470" t="s">
        <v>125</v>
      </c>
      <c r="L145" s="470" t="s">
        <v>126</v>
      </c>
      <c r="M145" s="470" t="s">
        <v>124</v>
      </c>
      <c r="N145" s="470" t="s">
        <v>125</v>
      </c>
      <c r="O145" s="470" t="s">
        <v>126</v>
      </c>
      <c r="P145" s="470" t="s">
        <v>124</v>
      </c>
      <c r="Q145" s="470" t="s">
        <v>125</v>
      </c>
      <c r="R145" s="470" t="s">
        <v>126</v>
      </c>
      <c r="S145" s="470" t="s">
        <v>124</v>
      </c>
      <c r="T145" s="470" t="s">
        <v>125</v>
      </c>
      <c r="U145" s="470" t="s">
        <v>126</v>
      </c>
      <c r="V145" s="479" t="s">
        <v>124</v>
      </c>
      <c r="W145" s="479" t="s">
        <v>125</v>
      </c>
      <c r="X145" s="480" t="s">
        <v>126</v>
      </c>
      <c r="AE145" s="107"/>
    </row>
    <row r="146" spans="1:31">
      <c r="A146" s="443" t="s">
        <v>8</v>
      </c>
      <c r="B146" s="436" t="s">
        <v>46</v>
      </c>
      <c r="C146" s="440" t="s">
        <v>289</v>
      </c>
      <c r="D146" s="759"/>
      <c r="E146" s="760"/>
      <c r="F146" s="760"/>
      <c r="G146" s="760"/>
      <c r="H146" s="760"/>
      <c r="I146" s="760"/>
      <c r="J146" s="760"/>
      <c r="K146" s="760"/>
      <c r="L146" s="760"/>
      <c r="M146" s="760"/>
      <c r="N146" s="760"/>
      <c r="O146" s="760"/>
      <c r="P146" s="760"/>
      <c r="Q146" s="760"/>
      <c r="R146" s="760"/>
      <c r="S146" s="760"/>
      <c r="T146" s="760"/>
      <c r="U146" s="760"/>
      <c r="V146" s="762"/>
      <c r="W146" s="762"/>
      <c r="X146" s="763"/>
    </row>
    <row r="147" spans="1:31">
      <c r="A147" s="443">
        <v>1</v>
      </c>
      <c r="B147" s="170" t="s">
        <v>61</v>
      </c>
      <c r="C147" s="439" t="s">
        <v>113</v>
      </c>
      <c r="D147" s="472">
        <f>[1]BEVÉTEL!$M$1138</f>
        <v>0</v>
      </c>
      <c r="E147" s="473">
        <f>[1]BEVÉTEL!$N$1138</f>
        <v>0</v>
      </c>
      <c r="F147" s="473">
        <f>[1]BEVÉTEL!$O$1138</f>
        <v>0</v>
      </c>
      <c r="G147" s="473">
        <f>[1]BEVÉTEL!$M$1210</f>
        <v>0</v>
      </c>
      <c r="H147" s="473">
        <f>[1]BEVÉTEL!$N$1210</f>
        <v>0</v>
      </c>
      <c r="I147" s="473">
        <f>[1]BEVÉTEL!$O$1210</f>
        <v>0</v>
      </c>
      <c r="J147" s="473">
        <f>[1]BEVÉTEL!$M$1236</f>
        <v>0</v>
      </c>
      <c r="K147" s="473">
        <f>[1]BEVÉTEL!$N$1236</f>
        <v>0</v>
      </c>
      <c r="L147" s="473">
        <f>[1]BEVÉTEL!$O$1236</f>
        <v>0</v>
      </c>
      <c r="M147" s="473">
        <f>[1]BEVÉTEL!$M$1294</f>
        <v>0</v>
      </c>
      <c r="N147" s="473">
        <f>[1]BEVÉTEL!$N$1294</f>
        <v>0</v>
      </c>
      <c r="O147" s="473">
        <f>[1]BEVÉTEL!$O$1294</f>
        <v>0</v>
      </c>
      <c r="P147" s="473">
        <f>[1]BEVÉTEL!$M$1340</f>
        <v>0</v>
      </c>
      <c r="Q147" s="473">
        <f>[1]BEVÉTEL!$N$1340</f>
        <v>0</v>
      </c>
      <c r="R147" s="473">
        <f>[1]BEVÉTEL!$O$1340</f>
        <v>0</v>
      </c>
      <c r="S147" s="473">
        <f>[1]BEVÉTEL!$M$1398</f>
        <v>0</v>
      </c>
      <c r="T147" s="473">
        <f>[1]BEVÉTEL!$N$1398</f>
        <v>0</v>
      </c>
      <c r="U147" s="473">
        <f>[1]BEVÉTEL!$O$1398</f>
        <v>0</v>
      </c>
      <c r="V147" s="481">
        <f t="shared" ref="V147:X152" si="8">D7+G7+J7+M7+P7+S7+V7+D39+G39+J39+M39+P39+S39+V39+D69+G69+J69+M69+P69+S69+V69+D100+G100+J100+M100+P100+S100+V100+D147+G147+J147+M147+P147+S147</f>
        <v>1042279081</v>
      </c>
      <c r="W147" s="481">
        <f t="shared" si="8"/>
        <v>3780000</v>
      </c>
      <c r="X147" s="482">
        <f t="shared" si="8"/>
        <v>0</v>
      </c>
    </row>
    <row r="148" spans="1:31" ht="24">
      <c r="A148" s="443"/>
      <c r="B148" s="400" t="s">
        <v>257</v>
      </c>
      <c r="C148" s="439" t="s">
        <v>135</v>
      </c>
      <c r="D148" s="472">
        <f>[1]BEVÉTEL!$P$1138</f>
        <v>0</v>
      </c>
      <c r="E148" s="473">
        <f>[1]BEVÉTEL!$Q$1138</f>
        <v>0</v>
      </c>
      <c r="F148" s="473">
        <f>[1]BEVÉTEL!$R$1138</f>
        <v>0</v>
      </c>
      <c r="G148" s="473">
        <f>[1]BEVÉTEL!$P$1210</f>
        <v>0</v>
      </c>
      <c r="H148" s="473">
        <f>[1]BEVÉTEL!$Q$1210</f>
        <v>0</v>
      </c>
      <c r="I148" s="473">
        <f>[1]BEVÉTEL!$R$1210</f>
        <v>0</v>
      </c>
      <c r="J148" s="473">
        <f>[1]BEVÉTEL!$P$1236</f>
        <v>0</v>
      </c>
      <c r="K148" s="473">
        <f>[1]BEVÉTEL!$Q$1236</f>
        <v>0</v>
      </c>
      <c r="L148" s="473">
        <f>[1]BEVÉTEL!$R$1236</f>
        <v>0</v>
      </c>
      <c r="M148" s="473">
        <f>[1]BEVÉTEL!$P$1294</f>
        <v>0</v>
      </c>
      <c r="N148" s="473">
        <f>[1]BEVÉTEL!$Q$1294</f>
        <v>0</v>
      </c>
      <c r="O148" s="473">
        <f>[1]BEVÉTEL!$R$1294</f>
        <v>0</v>
      </c>
      <c r="P148" s="473">
        <f>[1]BEVÉTEL!$P$1340</f>
        <v>0</v>
      </c>
      <c r="Q148" s="473">
        <f>[1]BEVÉTEL!$Q$1340</f>
        <v>0</v>
      </c>
      <c r="R148" s="473">
        <f>[1]BEVÉTEL!$R$1340</f>
        <v>0</v>
      </c>
      <c r="S148" s="473">
        <f>[1]BEVÉTEL!$P$1398</f>
        <v>0</v>
      </c>
      <c r="T148" s="473">
        <f>[1]BEVÉTEL!$Q$1398</f>
        <v>0</v>
      </c>
      <c r="U148" s="473">
        <f>[1]BEVÉTEL!$R$1398</f>
        <v>0</v>
      </c>
      <c r="V148" s="481">
        <f t="shared" si="8"/>
        <v>826078872</v>
      </c>
      <c r="W148" s="481">
        <f t="shared" si="8"/>
        <v>0</v>
      </c>
      <c r="X148" s="482">
        <f t="shared" si="8"/>
        <v>0</v>
      </c>
    </row>
    <row r="149" spans="1:31">
      <c r="A149" s="443">
        <v>2</v>
      </c>
      <c r="B149" s="170" t="s">
        <v>48</v>
      </c>
      <c r="C149" s="439" t="s">
        <v>115</v>
      </c>
      <c r="D149" s="472">
        <f>[1]BEVÉTEL!$BU$1138</f>
        <v>0</v>
      </c>
      <c r="E149" s="473">
        <f>[1]BEVÉTEL!$BV$1138</f>
        <v>0</v>
      </c>
      <c r="F149" s="473">
        <f>[1]BEVÉTEL!$BW$1138</f>
        <v>0</v>
      </c>
      <c r="G149" s="473">
        <f>[1]BEVÉTEL!$BU$1210</f>
        <v>0</v>
      </c>
      <c r="H149" s="473">
        <f>[1]BEVÉTEL!$BV$1210</f>
        <v>0</v>
      </c>
      <c r="I149" s="473">
        <f>[1]BEVÉTEL!$BW$1210</f>
        <v>0</v>
      </c>
      <c r="J149" s="473">
        <f>[1]BEVÉTEL!$BU$1236</f>
        <v>0</v>
      </c>
      <c r="K149" s="473">
        <f>[1]BEVÉTEL!$BV$1236</f>
        <v>0</v>
      </c>
      <c r="L149" s="473">
        <f>[1]BEVÉTEL!$BW$1236</f>
        <v>0</v>
      </c>
      <c r="M149" s="473">
        <f>[1]BEVÉTEL!$BU$1294</f>
        <v>107642618</v>
      </c>
      <c r="N149" s="473">
        <f>[1]BEVÉTEL!$BV$1294</f>
        <v>2047480</v>
      </c>
      <c r="O149" s="473">
        <f>[1]BEVÉTEL!$BW$1294</f>
        <v>0</v>
      </c>
      <c r="P149" s="473">
        <f>[1]BEVÉTEL!$BU$1340</f>
        <v>0</v>
      </c>
      <c r="Q149" s="473">
        <f>[1]BEVÉTEL!$BV$1340</f>
        <v>0</v>
      </c>
      <c r="R149" s="473">
        <f>[1]BEVÉTEL!$BW$1340</f>
        <v>0</v>
      </c>
      <c r="S149" s="473">
        <f>[1]BEVÉTEL!$BU$1398</f>
        <v>0</v>
      </c>
      <c r="T149" s="473">
        <f>[1]BEVÉTEL!$BV$1398</f>
        <v>0</v>
      </c>
      <c r="U149" s="473">
        <f>[1]BEVÉTEL!$BW$1398</f>
        <v>0</v>
      </c>
      <c r="V149" s="481">
        <f t="shared" si="8"/>
        <v>107642618</v>
      </c>
      <c r="W149" s="481">
        <f t="shared" si="8"/>
        <v>5647480</v>
      </c>
      <c r="X149" s="482">
        <f t="shared" si="8"/>
        <v>0</v>
      </c>
    </row>
    <row r="150" spans="1:31">
      <c r="A150" s="443">
        <v>3</v>
      </c>
      <c r="B150" s="170" t="s">
        <v>227</v>
      </c>
      <c r="C150" s="439" t="s">
        <v>116</v>
      </c>
      <c r="D150" s="472">
        <f>[1]BEVÉTEL!$AB$1138</f>
        <v>0</v>
      </c>
      <c r="E150" s="473">
        <f>[1]BEVÉTEL!$AC$1138</f>
        <v>0</v>
      </c>
      <c r="F150" s="473">
        <f>[1]BEVÉTEL!$AD$1138</f>
        <v>0</v>
      </c>
      <c r="G150" s="473">
        <f>[1]BEVÉTEL!$AB$1210</f>
        <v>0</v>
      </c>
      <c r="H150" s="473">
        <f>[1]BEVÉTEL!$AC$1210</f>
        <v>0</v>
      </c>
      <c r="I150" s="473">
        <f>[1]BEVÉTEL!$AD$1210</f>
        <v>0</v>
      </c>
      <c r="J150" s="473">
        <f>[1]BEVÉTEL!$AB$1236</f>
        <v>0</v>
      </c>
      <c r="K150" s="473">
        <f>[1]BEVÉTEL!$AC$1236</f>
        <v>0</v>
      </c>
      <c r="L150" s="473">
        <f>[1]BEVÉTEL!$AD$1236</f>
        <v>0</v>
      </c>
      <c r="M150" s="473">
        <f>[1]BEVÉTEL!$AB$1294</f>
        <v>0</v>
      </c>
      <c r="N150" s="473">
        <f>[1]BEVÉTEL!$AC$1294</f>
        <v>0</v>
      </c>
      <c r="O150" s="473">
        <f>[1]BEVÉTEL!$AD$1294</f>
        <v>0</v>
      </c>
      <c r="P150" s="473">
        <f>[1]BEVÉTEL!$AB$1340</f>
        <v>0</v>
      </c>
      <c r="Q150" s="473">
        <f>[1]BEVÉTEL!$AC$1340</f>
        <v>0</v>
      </c>
      <c r="R150" s="473">
        <f>[1]BEVÉTEL!$AD$1340</f>
        <v>0</v>
      </c>
      <c r="S150" s="473">
        <f>[1]BEVÉTEL!$AB$1398</f>
        <v>0</v>
      </c>
      <c r="T150" s="473">
        <f>[1]BEVÉTEL!$AC$1398</f>
        <v>0</v>
      </c>
      <c r="U150" s="473">
        <f>[1]BEVÉTEL!$AD$1398</f>
        <v>0</v>
      </c>
      <c r="V150" s="481">
        <f t="shared" si="8"/>
        <v>42997415</v>
      </c>
      <c r="W150" s="481">
        <f t="shared" si="8"/>
        <v>3811380</v>
      </c>
      <c r="X150" s="482">
        <f t="shared" si="8"/>
        <v>0</v>
      </c>
    </row>
    <row r="151" spans="1:31" s="112" customFormat="1" ht="24">
      <c r="A151" s="443">
        <v>4</v>
      </c>
      <c r="B151" s="170" t="s">
        <v>63</v>
      </c>
      <c r="C151" s="439" t="s">
        <v>118</v>
      </c>
      <c r="D151" s="472">
        <f>[1]BEVÉTEL!$BL$1138</f>
        <v>0</v>
      </c>
      <c r="E151" s="497">
        <f>[1]BEVÉTEL!$BM$1138</f>
        <v>0</v>
      </c>
      <c r="F151" s="497">
        <f>[1]BEVÉTEL!$BN$1138</f>
        <v>0</v>
      </c>
      <c r="G151" s="473">
        <f>[1]BEVÉTEL!$BL$1210</f>
        <v>0</v>
      </c>
      <c r="H151" s="497">
        <f>[1]BEVÉTEL!$BM$1210</f>
        <v>0</v>
      </c>
      <c r="I151" s="497">
        <f>[1]BEVÉTEL!$BN$1210</f>
        <v>0</v>
      </c>
      <c r="J151" s="473">
        <f>[1]BEVÉTEL!$BL$1236</f>
        <v>0</v>
      </c>
      <c r="K151" s="497">
        <f>[1]BEVÉTEL!$BM$1236</f>
        <v>0</v>
      </c>
      <c r="L151" s="497">
        <f>[1]BEVÉTEL!$BN$1236</f>
        <v>0</v>
      </c>
      <c r="M151" s="473">
        <f>[1]BEVÉTEL!$BL$1294</f>
        <v>0</v>
      </c>
      <c r="N151" s="497">
        <f>[1]BEVÉTEL!$BM$1294</f>
        <v>0</v>
      </c>
      <c r="O151" s="497">
        <f>[1]BEVÉTEL!$BN$1294</f>
        <v>0</v>
      </c>
      <c r="P151" s="473">
        <f>[1]BEVÉTEL!$BL$1340</f>
        <v>0</v>
      </c>
      <c r="Q151" s="497">
        <f>[1]BEVÉTEL!$BM$1340</f>
        <v>0</v>
      </c>
      <c r="R151" s="497">
        <f>[1]BEVÉTEL!$BN$1340</f>
        <v>0</v>
      </c>
      <c r="S151" s="473">
        <f>[1]BEVÉTEL!$BL$1398</f>
        <v>0</v>
      </c>
      <c r="T151" s="497">
        <f>[1]BEVÉTEL!$BM$1398</f>
        <v>0</v>
      </c>
      <c r="U151" s="497">
        <f>[1]BEVÉTEL!$BN$1398</f>
        <v>0</v>
      </c>
      <c r="V151" s="481">
        <f t="shared" si="8"/>
        <v>0</v>
      </c>
      <c r="W151" s="508">
        <f t="shared" si="8"/>
        <v>14959100</v>
      </c>
      <c r="X151" s="509">
        <f t="shared" si="8"/>
        <v>0</v>
      </c>
    </row>
    <row r="152" spans="1:31" s="112" customFormat="1" ht="11.4">
      <c r="A152" s="458"/>
      <c r="B152" s="437" t="s">
        <v>52</v>
      </c>
      <c r="C152" s="441"/>
      <c r="D152" s="499">
        <f t="shared" ref="D152:U152" si="9">SUM(D149:D151,D147)</f>
        <v>0</v>
      </c>
      <c r="E152" s="497">
        <f t="shared" si="9"/>
        <v>0</v>
      </c>
      <c r="F152" s="497">
        <f t="shared" si="9"/>
        <v>0</v>
      </c>
      <c r="G152" s="497">
        <f t="shared" si="9"/>
        <v>0</v>
      </c>
      <c r="H152" s="497">
        <f t="shared" si="9"/>
        <v>0</v>
      </c>
      <c r="I152" s="497">
        <f t="shared" si="9"/>
        <v>0</v>
      </c>
      <c r="J152" s="497">
        <f t="shared" si="9"/>
        <v>0</v>
      </c>
      <c r="K152" s="497">
        <f t="shared" si="9"/>
        <v>0</v>
      </c>
      <c r="L152" s="497">
        <f t="shared" si="9"/>
        <v>0</v>
      </c>
      <c r="M152" s="497">
        <f t="shared" si="9"/>
        <v>107642618</v>
      </c>
      <c r="N152" s="497">
        <f t="shared" si="9"/>
        <v>2047480</v>
      </c>
      <c r="O152" s="497">
        <f t="shared" si="9"/>
        <v>0</v>
      </c>
      <c r="P152" s="497">
        <f t="shared" si="9"/>
        <v>0</v>
      </c>
      <c r="Q152" s="497">
        <f t="shared" si="9"/>
        <v>0</v>
      </c>
      <c r="R152" s="497">
        <f t="shared" si="9"/>
        <v>0</v>
      </c>
      <c r="S152" s="497">
        <f t="shared" si="9"/>
        <v>0</v>
      </c>
      <c r="T152" s="497">
        <f t="shared" si="9"/>
        <v>0</v>
      </c>
      <c r="U152" s="497">
        <f t="shared" si="9"/>
        <v>0</v>
      </c>
      <c r="V152" s="508">
        <f t="shared" si="8"/>
        <v>1192919114</v>
      </c>
      <c r="W152" s="508">
        <f t="shared" si="8"/>
        <v>28197960</v>
      </c>
      <c r="X152" s="509">
        <f t="shared" si="8"/>
        <v>0</v>
      </c>
    </row>
    <row r="153" spans="1:31">
      <c r="A153" s="443" t="s">
        <v>42</v>
      </c>
      <c r="B153" s="436" t="s">
        <v>53</v>
      </c>
      <c r="C153" s="439"/>
      <c r="D153" s="759"/>
      <c r="E153" s="760"/>
      <c r="F153" s="760"/>
      <c r="G153" s="760"/>
      <c r="H153" s="760"/>
      <c r="I153" s="760"/>
      <c r="J153" s="760"/>
      <c r="K153" s="760"/>
      <c r="L153" s="760"/>
      <c r="M153" s="760"/>
      <c r="N153" s="760"/>
      <c r="O153" s="760"/>
      <c r="P153" s="760"/>
      <c r="Q153" s="760"/>
      <c r="R153" s="760"/>
      <c r="S153" s="760"/>
      <c r="T153" s="760"/>
      <c r="U153" s="760"/>
      <c r="V153" s="762">
        <f t="shared" ref="V153:V158" si="10">D13+G13+J13+M13+P13+S13+V13+D45+G45+J45+M45+P45+S45+V45+D75+G75+J75+M75+P75+S75+V75+D106+G106+J106+M106+P106+S106+V106+D153+G153+J153+M153+P153+S153</f>
        <v>0</v>
      </c>
      <c r="W153" s="762"/>
      <c r="X153" s="763"/>
    </row>
    <row r="154" spans="1:31" ht="24">
      <c r="A154" s="443">
        <v>5</v>
      </c>
      <c r="B154" s="436" t="s">
        <v>62</v>
      </c>
      <c r="C154" s="439" t="s">
        <v>119</v>
      </c>
      <c r="D154" s="472">
        <f>[1]BEVÉTEL!$CM$1138</f>
        <v>0</v>
      </c>
      <c r="E154" s="473">
        <f>[1]BEVÉTEL!$CN$1138</f>
        <v>0</v>
      </c>
      <c r="F154" s="473">
        <f>[1]BEVÉTEL!$CO$1138</f>
        <v>0</v>
      </c>
      <c r="G154" s="473">
        <f>[1]BEVÉTEL!$CM$1210</f>
        <v>0</v>
      </c>
      <c r="H154" s="473">
        <f>[1]BEVÉTEL!$CN$1210</f>
        <v>0</v>
      </c>
      <c r="I154" s="473">
        <f>[1]BEVÉTEL!$CO$1210</f>
        <v>0</v>
      </c>
      <c r="J154" s="473">
        <f>[1]BEVÉTEL!$CM$1236</f>
        <v>0</v>
      </c>
      <c r="K154" s="473">
        <f>[1]BEVÉTEL!$CN$1236</f>
        <v>0</v>
      </c>
      <c r="L154" s="473">
        <f>[1]BEVÉTEL!$CO$1236</f>
        <v>0</v>
      </c>
      <c r="M154" s="473">
        <f>[1]BEVÉTEL!$CM$1294</f>
        <v>0</v>
      </c>
      <c r="N154" s="473">
        <f>[1]BEVÉTEL!$CN$1294</f>
        <v>0</v>
      </c>
      <c r="O154" s="473">
        <f>[1]BEVÉTEL!$CO$1294</f>
        <v>0</v>
      </c>
      <c r="P154" s="473">
        <f>[1]BEVÉTEL!$CM$1340</f>
        <v>0</v>
      </c>
      <c r="Q154" s="473">
        <f>[1]BEVÉTEL!$CN$1340</f>
        <v>0</v>
      </c>
      <c r="R154" s="473">
        <f>[1]BEVÉTEL!$CO$1340</f>
        <v>0</v>
      </c>
      <c r="S154" s="473">
        <f>[1]BEVÉTEL!$CM$1398</f>
        <v>0</v>
      </c>
      <c r="T154" s="473">
        <f>[1]BEVÉTEL!$CN$1398</f>
        <v>0</v>
      </c>
      <c r="U154" s="473">
        <f>[1]BEVÉTEL!$CO$1398</f>
        <v>0</v>
      </c>
      <c r="V154" s="481">
        <f t="shared" si="10"/>
        <v>0</v>
      </c>
      <c r="W154" s="481">
        <f t="shared" ref="W154:X157" si="11">E14+H14+K14+N14+Q14+T14+W14+E46+H46+K46+N46+Q46+T46+W46+E76+H76+K76+N76+Q76+T76+W76+E107+H107+K107+N107+Q107+T107+W107+E154+H154+K154+N154+Q154+T154</f>
        <v>175055087</v>
      </c>
      <c r="X154" s="482">
        <f t="shared" si="11"/>
        <v>0</v>
      </c>
    </row>
    <row r="155" spans="1:31">
      <c r="A155" s="443">
        <v>6</v>
      </c>
      <c r="B155" s="436" t="s">
        <v>120</v>
      </c>
      <c r="C155" s="439" t="s">
        <v>121</v>
      </c>
      <c r="D155" s="472">
        <f>[1]BEVÉTEL!$CY$1138</f>
        <v>0</v>
      </c>
      <c r="E155" s="473">
        <f>[1]BEVÉTEL!$CZ$1138</f>
        <v>0</v>
      </c>
      <c r="F155" s="473">
        <f>[1]BEVÉTEL!$DA$1138</f>
        <v>0</v>
      </c>
      <c r="G155" s="473">
        <f>[1]BEVÉTEL!$CY$1210</f>
        <v>0</v>
      </c>
      <c r="H155" s="473">
        <f>[1]BEVÉTEL!$CZ$1210</f>
        <v>0</v>
      </c>
      <c r="I155" s="473">
        <f>[1]BEVÉTEL!$DA$1210</f>
        <v>0</v>
      </c>
      <c r="J155" s="473">
        <f>[1]BEVÉTEL!$CY$1236</f>
        <v>0</v>
      </c>
      <c r="K155" s="473">
        <f>[1]BEVÉTEL!$CZ$1236</f>
        <v>0</v>
      </c>
      <c r="L155" s="473">
        <f>[1]BEVÉTEL!$DA$1236</f>
        <v>0</v>
      </c>
      <c r="M155" s="473">
        <f>[1]BEVÉTEL!$CY$1294</f>
        <v>0</v>
      </c>
      <c r="N155" s="473">
        <f>[1]BEVÉTEL!$CZ$1294</f>
        <v>0</v>
      </c>
      <c r="O155" s="473">
        <f>[1]BEVÉTEL!$DA$1294</f>
        <v>0</v>
      </c>
      <c r="P155" s="473">
        <f>[1]BEVÉTEL!$CY$1340</f>
        <v>0</v>
      </c>
      <c r="Q155" s="473">
        <f>[1]BEVÉTEL!$CZ$1340</f>
        <v>0</v>
      </c>
      <c r="R155" s="473">
        <f>[1]BEVÉTEL!$DA$1340</f>
        <v>0</v>
      </c>
      <c r="S155" s="473">
        <f>[1]BEVÉTEL!$CY$1398</f>
        <v>0</v>
      </c>
      <c r="T155" s="473">
        <f>[1]BEVÉTEL!$CZ$1398</f>
        <v>0</v>
      </c>
      <c r="U155" s="473">
        <f>[1]BEVÉTEL!$DA$1398</f>
        <v>0</v>
      </c>
      <c r="V155" s="481">
        <f t="shared" si="10"/>
        <v>25500000</v>
      </c>
      <c r="W155" s="481">
        <f t="shared" si="11"/>
        <v>0</v>
      </c>
      <c r="X155" s="482">
        <f t="shared" si="11"/>
        <v>0</v>
      </c>
    </row>
    <row r="156" spans="1:31" s="112" customFormat="1" ht="24">
      <c r="A156" s="443">
        <v>7</v>
      </c>
      <c r="B156" s="436" t="s">
        <v>64</v>
      </c>
      <c r="C156" s="439" t="s">
        <v>122</v>
      </c>
      <c r="D156" s="472">
        <f>[1]BEVÉTEL!$DQ$1138</f>
        <v>0</v>
      </c>
      <c r="E156" s="473">
        <f>[1]BEVÉTEL!$DR$1138</f>
        <v>0</v>
      </c>
      <c r="F156" s="473">
        <f>[1]BEVÉTEL!$DS$1138</f>
        <v>0</v>
      </c>
      <c r="G156" s="473">
        <f>[1]BEVÉTEL!$DQ$1210</f>
        <v>0</v>
      </c>
      <c r="H156" s="473">
        <f>[1]BEVÉTEL!$DR$1210</f>
        <v>0</v>
      </c>
      <c r="I156" s="473">
        <f>[1]BEVÉTEL!$DS$1210</f>
        <v>0</v>
      </c>
      <c r="J156" s="473">
        <f>[1]BEVÉTEL!$DQ$1236</f>
        <v>0</v>
      </c>
      <c r="K156" s="473">
        <f>[1]BEVÉTEL!$DR$1236</f>
        <v>0</v>
      </c>
      <c r="L156" s="473">
        <f>[1]BEVÉTEL!$DS$1236</f>
        <v>0</v>
      </c>
      <c r="M156" s="473">
        <f>[1]BEVÉTEL!$DQ$1294</f>
        <v>0</v>
      </c>
      <c r="N156" s="473">
        <f>[1]BEVÉTEL!$DR$1294</f>
        <v>0</v>
      </c>
      <c r="O156" s="473">
        <f>[1]BEVÉTEL!$DS$1294</f>
        <v>0</v>
      </c>
      <c r="P156" s="473">
        <f>[1]BEVÉTEL!$DQ$1340</f>
        <v>0</v>
      </c>
      <c r="Q156" s="473">
        <f>[1]BEVÉTEL!$DR$1340</f>
        <v>0</v>
      </c>
      <c r="R156" s="473">
        <f>[1]BEVÉTEL!$DS$1340</f>
        <v>0</v>
      </c>
      <c r="S156" s="473">
        <f>[1]BEVÉTEL!$DQ$1398</f>
        <v>0</v>
      </c>
      <c r="T156" s="473">
        <f>[1]BEVÉTEL!$DR$1398</f>
        <v>0</v>
      </c>
      <c r="U156" s="473">
        <f>[1]BEVÉTEL!$DS$1398</f>
        <v>0</v>
      </c>
      <c r="V156" s="481">
        <f t="shared" si="10"/>
        <v>0</v>
      </c>
      <c r="W156" s="481">
        <f t="shared" si="11"/>
        <v>0</v>
      </c>
      <c r="X156" s="482">
        <f t="shared" si="11"/>
        <v>0</v>
      </c>
    </row>
    <row r="157" spans="1:31" s="112" customFormat="1" ht="11.4">
      <c r="A157" s="458"/>
      <c r="B157" s="437" t="s">
        <v>60</v>
      </c>
      <c r="C157" s="441"/>
      <c r="D157" s="499">
        <f t="shared" ref="D157:U157" si="12">SUM(D154:D156)</f>
        <v>0</v>
      </c>
      <c r="E157" s="497">
        <f t="shared" si="12"/>
        <v>0</v>
      </c>
      <c r="F157" s="497">
        <f t="shared" si="12"/>
        <v>0</v>
      </c>
      <c r="G157" s="497">
        <f t="shared" si="12"/>
        <v>0</v>
      </c>
      <c r="H157" s="497">
        <f t="shared" si="12"/>
        <v>0</v>
      </c>
      <c r="I157" s="497">
        <f t="shared" si="12"/>
        <v>0</v>
      </c>
      <c r="J157" s="497">
        <f t="shared" si="12"/>
        <v>0</v>
      </c>
      <c r="K157" s="497">
        <f t="shared" si="12"/>
        <v>0</v>
      </c>
      <c r="L157" s="497">
        <f t="shared" si="12"/>
        <v>0</v>
      </c>
      <c r="M157" s="497">
        <f t="shared" si="12"/>
        <v>0</v>
      </c>
      <c r="N157" s="497">
        <f t="shared" si="12"/>
        <v>0</v>
      </c>
      <c r="O157" s="497">
        <f t="shared" si="12"/>
        <v>0</v>
      </c>
      <c r="P157" s="497">
        <f t="shared" si="12"/>
        <v>0</v>
      </c>
      <c r="Q157" s="497">
        <f t="shared" si="12"/>
        <v>0</v>
      </c>
      <c r="R157" s="497">
        <f t="shared" si="12"/>
        <v>0</v>
      </c>
      <c r="S157" s="497">
        <f t="shared" si="12"/>
        <v>0</v>
      </c>
      <c r="T157" s="497">
        <f t="shared" si="12"/>
        <v>0</v>
      </c>
      <c r="U157" s="497">
        <f t="shared" si="12"/>
        <v>0</v>
      </c>
      <c r="V157" s="508">
        <f t="shared" si="10"/>
        <v>25500000</v>
      </c>
      <c r="W157" s="508">
        <f t="shared" si="11"/>
        <v>175055087</v>
      </c>
      <c r="X157" s="509">
        <f t="shared" si="11"/>
        <v>0</v>
      </c>
    </row>
    <row r="158" spans="1:31">
      <c r="A158" s="443" t="s">
        <v>44</v>
      </c>
      <c r="B158" s="436" t="s">
        <v>76</v>
      </c>
      <c r="C158" s="747"/>
      <c r="D158" s="759"/>
      <c r="E158" s="760"/>
      <c r="F158" s="760"/>
      <c r="G158" s="760"/>
      <c r="H158" s="760"/>
      <c r="I158" s="760"/>
      <c r="J158" s="760"/>
      <c r="K158" s="760"/>
      <c r="L158" s="760"/>
      <c r="M158" s="760"/>
      <c r="N158" s="760"/>
      <c r="O158" s="760"/>
      <c r="P158" s="760"/>
      <c r="Q158" s="760"/>
      <c r="R158" s="760"/>
      <c r="S158" s="760"/>
      <c r="T158" s="760"/>
      <c r="U158" s="760"/>
      <c r="V158" s="762">
        <f t="shared" si="10"/>
        <v>0</v>
      </c>
      <c r="W158" s="762"/>
      <c r="X158" s="763"/>
    </row>
    <row r="159" spans="1:31">
      <c r="A159" s="443"/>
      <c r="B159" s="436" t="s">
        <v>71</v>
      </c>
      <c r="C159" s="748"/>
      <c r="D159" s="759"/>
      <c r="E159" s="760"/>
      <c r="F159" s="760"/>
      <c r="G159" s="760"/>
      <c r="H159" s="760"/>
      <c r="I159" s="760"/>
      <c r="J159" s="760"/>
      <c r="K159" s="760"/>
      <c r="L159" s="760"/>
      <c r="M159" s="760"/>
      <c r="N159" s="760"/>
      <c r="O159" s="760"/>
      <c r="P159" s="760"/>
      <c r="Q159" s="760"/>
      <c r="R159" s="760"/>
      <c r="S159" s="760"/>
      <c r="T159" s="760"/>
      <c r="U159" s="760"/>
      <c r="V159" s="762"/>
      <c r="W159" s="762"/>
      <c r="X159" s="763"/>
    </row>
    <row r="160" spans="1:31">
      <c r="A160" s="443">
        <v>8</v>
      </c>
      <c r="B160" s="436" t="s">
        <v>69</v>
      </c>
      <c r="C160" s="439" t="s">
        <v>143</v>
      </c>
      <c r="D160" s="472">
        <f>[1]BEVÉTEL!$EO$1138</f>
        <v>0</v>
      </c>
      <c r="E160" s="473">
        <f>[1]BEVÉTEL!$EP$1138</f>
        <v>0</v>
      </c>
      <c r="F160" s="473">
        <f>[1]BEVÉTEL!$EQ$1138</f>
        <v>0</v>
      </c>
      <c r="G160" s="473">
        <f>[1]BEVÉTEL!$EO$1210</f>
        <v>0</v>
      </c>
      <c r="H160" s="473">
        <f>[1]BEVÉTEL!$EP$1210</f>
        <v>0</v>
      </c>
      <c r="I160" s="473">
        <f>[1]BEVÉTEL!$EQ$1210</f>
        <v>0</v>
      </c>
      <c r="J160" s="473">
        <f>[1]BEVÉTEL!$EO$1236</f>
        <v>0</v>
      </c>
      <c r="K160" s="473">
        <f>[1]BEVÉTEL!$EP$1236</f>
        <v>0</v>
      </c>
      <c r="L160" s="473">
        <f>[1]BEVÉTEL!$EQ$1236</f>
        <v>0</v>
      </c>
      <c r="M160" s="473">
        <f>[1]BEVÉTEL!$EO$1294</f>
        <v>0</v>
      </c>
      <c r="N160" s="473">
        <f>[1]BEVÉTEL!$EP$1294</f>
        <v>0</v>
      </c>
      <c r="O160" s="473">
        <f>[1]BEVÉTEL!$EQ$1294</f>
        <v>0</v>
      </c>
      <c r="P160" s="473">
        <f>[1]BEVÉTEL!$EO$1340</f>
        <v>0</v>
      </c>
      <c r="Q160" s="473">
        <f>[1]BEVÉTEL!$EP$1340</f>
        <v>0</v>
      </c>
      <c r="R160" s="473">
        <f>[1]BEVÉTEL!$EQ$1340</f>
        <v>0</v>
      </c>
      <c r="S160" s="473">
        <f>[1]BEVÉTEL!$EO$1398</f>
        <v>0</v>
      </c>
      <c r="T160" s="473">
        <f>[1]BEVÉTEL!$EP$1398</f>
        <v>0</v>
      </c>
      <c r="U160" s="473">
        <f>[1]BEVÉTEL!$EQ$1398</f>
        <v>0</v>
      </c>
      <c r="V160" s="481">
        <f t="shared" ref="V160:X161" si="13">D20+G20+J20+M20+P20+S20+V20+D52+G52+J52+M52+P52+S52+V52+D82+G82+J82+M82+P82+S82+V82+D113+G113+J113+M113+P113+S113+V113+D160+G160+J160+M160+P160+S160</f>
        <v>49461058</v>
      </c>
      <c r="W160" s="481">
        <f t="shared" si="13"/>
        <v>0</v>
      </c>
      <c r="X160" s="482">
        <f t="shared" si="13"/>
        <v>0</v>
      </c>
    </row>
    <row r="161" spans="1:24">
      <c r="A161" s="443">
        <v>9</v>
      </c>
      <c r="B161" s="436" t="s">
        <v>70</v>
      </c>
      <c r="C161" s="439" t="s">
        <v>143</v>
      </c>
      <c r="D161" s="472"/>
      <c r="E161" s="473"/>
      <c r="F161" s="473"/>
      <c r="G161" s="473"/>
      <c r="H161" s="473"/>
      <c r="I161" s="473"/>
      <c r="J161" s="473"/>
      <c r="K161" s="473"/>
      <c r="L161" s="473"/>
      <c r="M161" s="473"/>
      <c r="N161" s="473"/>
      <c r="O161" s="473"/>
      <c r="P161" s="473"/>
      <c r="Q161" s="473"/>
      <c r="R161" s="473"/>
      <c r="S161" s="473"/>
      <c r="T161" s="473"/>
      <c r="U161" s="473"/>
      <c r="V161" s="481">
        <f t="shared" si="13"/>
        <v>0</v>
      </c>
      <c r="W161" s="481">
        <f t="shared" si="13"/>
        <v>0</v>
      </c>
      <c r="X161" s="482">
        <f t="shared" si="13"/>
        <v>0</v>
      </c>
    </row>
    <row r="162" spans="1:24" ht="24">
      <c r="A162" s="443"/>
      <c r="B162" s="436" t="s">
        <v>72</v>
      </c>
      <c r="C162" s="439"/>
      <c r="D162" s="759"/>
      <c r="E162" s="760"/>
      <c r="F162" s="760"/>
      <c r="G162" s="760"/>
      <c r="H162" s="760"/>
      <c r="I162" s="760"/>
      <c r="J162" s="760"/>
      <c r="K162" s="760"/>
      <c r="L162" s="760"/>
      <c r="M162" s="760"/>
      <c r="N162" s="760"/>
      <c r="O162" s="760"/>
      <c r="P162" s="760"/>
      <c r="Q162" s="760"/>
      <c r="R162" s="760"/>
      <c r="S162" s="760"/>
      <c r="T162" s="760"/>
      <c r="U162" s="760"/>
      <c r="V162" s="762">
        <f t="shared" ref="V162:V170" si="14">D22+G22+J22+M22+P22+S22+V22+D54+G54+J54+M54+P54+S54+V54+D84+G84+J84+M84+P84+S84+V84+D115+G115+J115+M115+P115+S115+V115+D162+G162+J162+M162+P162+S162</f>
        <v>0</v>
      </c>
      <c r="W162" s="762"/>
      <c r="X162" s="763"/>
    </row>
    <row r="163" spans="1:24">
      <c r="A163" s="443">
        <v>10</v>
      </c>
      <c r="B163" s="436" t="s">
        <v>69</v>
      </c>
      <c r="C163" s="439" t="s">
        <v>143</v>
      </c>
      <c r="D163" s="472">
        <f>[1]BEVÉTEL!$ER$1138</f>
        <v>0</v>
      </c>
      <c r="E163" s="473">
        <f>[1]BEVÉTEL!$ES$1138</f>
        <v>0</v>
      </c>
      <c r="F163" s="473">
        <f>[1]BEVÉTEL!$ET$1138</f>
        <v>0</v>
      </c>
      <c r="G163" s="473">
        <f>[1]BEVÉTEL!$ER$1210</f>
        <v>0</v>
      </c>
      <c r="H163" s="473">
        <f>[1]BEVÉTEL!$ES$1210</f>
        <v>0</v>
      </c>
      <c r="I163" s="473">
        <f>[1]BEVÉTEL!$ET$1210</f>
        <v>0</v>
      </c>
      <c r="J163" s="473">
        <f>[1]BEVÉTEL!$ER$1236</f>
        <v>0</v>
      </c>
      <c r="K163" s="473">
        <f>[1]BEVÉTEL!$ES$1236</f>
        <v>0</v>
      </c>
      <c r="L163" s="473">
        <f>[1]BEVÉTEL!$ET$1236</f>
        <v>0</v>
      </c>
      <c r="M163" s="473">
        <f>[1]BEVÉTEL!$ER$1294</f>
        <v>0</v>
      </c>
      <c r="N163" s="473">
        <f>[1]BEVÉTEL!$ES$1294</f>
        <v>0</v>
      </c>
      <c r="O163" s="473">
        <f>[1]BEVÉTEL!$ET$1294</f>
        <v>0</v>
      </c>
      <c r="P163" s="473">
        <f>[1]BEVÉTEL!$ER$1340</f>
        <v>0</v>
      </c>
      <c r="Q163" s="473">
        <f>[1]BEVÉTEL!$ES$1340</f>
        <v>0</v>
      </c>
      <c r="R163" s="473">
        <f>[1]BEVÉTEL!$ET$1340</f>
        <v>0</v>
      </c>
      <c r="S163" s="473">
        <f>[1]BEVÉTEL!$ER$1398</f>
        <v>0</v>
      </c>
      <c r="T163" s="473">
        <f>[1]BEVÉTEL!$ES$1398</f>
        <v>0</v>
      </c>
      <c r="U163" s="473">
        <f>[1]BEVÉTEL!$ET$1398</f>
        <v>0</v>
      </c>
      <c r="V163" s="481">
        <f t="shared" si="14"/>
        <v>62580589</v>
      </c>
      <c r="W163" s="481">
        <f>E23+H23+K23+N23+Q23+T23+W23+E55+H55+K55+N55+Q55+T55+W55+E85+H85+K85+N85+Q85+T85+W85+E116+H116+K116+N116+Q116+T116+W116+E163+H163+K163+N163+Q163+T163</f>
        <v>0</v>
      </c>
      <c r="X163" s="482">
        <f>F23+I23+L23+O23+R23+U23+X23+F55+I55+L55+O55+R55+U55+X55+F85+I85+L85+O85+R85+U85+X85+F116+I116+L116+O116+R116+U116+X116+F163+I163+L163+O163+R163+U163</f>
        <v>0</v>
      </c>
    </row>
    <row r="164" spans="1:24">
      <c r="A164" s="443">
        <v>11</v>
      </c>
      <c r="B164" s="436" t="s">
        <v>70</v>
      </c>
      <c r="C164" s="439" t="s">
        <v>143</v>
      </c>
      <c r="D164" s="472">
        <f>[1]BEVÉTEL!$EU$1138</f>
        <v>0</v>
      </c>
      <c r="E164" s="473">
        <f>[1]BEVÉTEL!$EV$1138</f>
        <v>0</v>
      </c>
      <c r="F164" s="473">
        <f>[1]BEVÉTEL!$EW$1138</f>
        <v>0</v>
      </c>
      <c r="G164" s="473">
        <f>[1]BEVÉTEL!$EU$1210</f>
        <v>0</v>
      </c>
      <c r="H164" s="473">
        <f>[1]BEVÉTEL!$EV$1210</f>
        <v>0</v>
      </c>
      <c r="I164" s="473">
        <f>[1]BEVÉTEL!$EW$1210</f>
        <v>0</v>
      </c>
      <c r="J164" s="473">
        <f>[1]BEVÉTEL!$EU$1236</f>
        <v>0</v>
      </c>
      <c r="K164" s="473">
        <f>[1]BEVÉTEL!$EV$1236</f>
        <v>0</v>
      </c>
      <c r="L164" s="473">
        <f>[1]BEVÉTEL!$EW$1236</f>
        <v>0</v>
      </c>
      <c r="M164" s="473">
        <f>[1]BEVÉTEL!$EU$1294</f>
        <v>0</v>
      </c>
      <c r="N164" s="473">
        <f>[1]BEVÉTEL!$EV$1294</f>
        <v>0</v>
      </c>
      <c r="O164" s="473">
        <f>[1]BEVÉTEL!$EW$1294</f>
        <v>0</v>
      </c>
      <c r="P164" s="473">
        <f>[1]BEVÉTEL!$EU$1340</f>
        <v>0</v>
      </c>
      <c r="Q164" s="473">
        <f>[1]BEVÉTEL!$EV$1340</f>
        <v>0</v>
      </c>
      <c r="R164" s="473">
        <f>[1]BEVÉTEL!$EW$1340</f>
        <v>0</v>
      </c>
      <c r="S164" s="473">
        <f>[1]BEVÉTEL!$EU$1398</f>
        <v>0</v>
      </c>
      <c r="T164" s="473">
        <f>[1]BEVÉTEL!$EV$1398</f>
        <v>0</v>
      </c>
      <c r="U164" s="473">
        <f>[1]BEVÉTEL!$EW$1398</f>
        <v>0</v>
      </c>
      <c r="V164" s="481">
        <f t="shared" si="14"/>
        <v>0</v>
      </c>
      <c r="W164" s="481">
        <f>E24+H24+K24+N24+Q24+T24+W24+E56+H56+K56+N56+Q56+T56+W56+E86+H86+K86+N86+Q86+T86+W86+E117+H117+K117+N117+Q117+T117+W117+E164+H164+K164+N164+Q164+T164</f>
        <v>0</v>
      </c>
      <c r="X164" s="482">
        <f>F24+I24+L24+O24+R24+U24+X24+F56+I56+L56+O56+R56+U56+X56+F86+I86+L86+O86+R86+U86+X86+F117+I117+L117+O117+R117+U117+X117+F164+I164+L164+O164+R164+U164</f>
        <v>0</v>
      </c>
    </row>
    <row r="165" spans="1:24" ht="24">
      <c r="A165" s="443"/>
      <c r="B165" s="436" t="s">
        <v>73</v>
      </c>
      <c r="C165" s="439"/>
      <c r="D165" s="759"/>
      <c r="E165" s="760"/>
      <c r="F165" s="760"/>
      <c r="G165" s="760"/>
      <c r="H165" s="760"/>
      <c r="I165" s="760"/>
      <c r="J165" s="760"/>
      <c r="K165" s="760"/>
      <c r="L165" s="760"/>
      <c r="M165" s="760"/>
      <c r="N165" s="760"/>
      <c r="O165" s="760"/>
      <c r="P165" s="760"/>
      <c r="Q165" s="760"/>
      <c r="R165" s="760"/>
      <c r="S165" s="760"/>
      <c r="T165" s="760"/>
      <c r="U165" s="760"/>
      <c r="V165" s="762">
        <f t="shared" si="14"/>
        <v>0</v>
      </c>
      <c r="W165" s="762"/>
      <c r="X165" s="763"/>
    </row>
    <row r="166" spans="1:24">
      <c r="A166" s="443">
        <v>12</v>
      </c>
      <c r="B166" s="170" t="s">
        <v>123</v>
      </c>
      <c r="C166" s="439" t="s">
        <v>127</v>
      </c>
      <c r="D166" s="472">
        <f>[1]BEVÉTEL!$EF$1138</f>
        <v>0</v>
      </c>
      <c r="E166" s="473">
        <f>[1]BEVÉTEL!$EG$1138</f>
        <v>0</v>
      </c>
      <c r="F166" s="473">
        <f>[1]BEVÉTEL!$EH$1138</f>
        <v>0</v>
      </c>
      <c r="G166" s="473">
        <f>[1]BEVÉTEL!$EF$1210</f>
        <v>0</v>
      </c>
      <c r="H166" s="473">
        <f>[1]BEVÉTEL!$EG$1210</f>
        <v>0</v>
      </c>
      <c r="I166" s="473">
        <f>[1]BEVÉTEL!$EH$1210</f>
        <v>0</v>
      </c>
      <c r="J166" s="473">
        <f>[1]BEVÉTEL!$EF$1236</f>
        <v>0</v>
      </c>
      <c r="K166" s="473">
        <f>[1]BEVÉTEL!$EG$1236</f>
        <v>0</v>
      </c>
      <c r="L166" s="473">
        <f>[1]BEVÉTEL!$EH$1236</f>
        <v>0</v>
      </c>
      <c r="M166" s="473">
        <f>[1]BEVÉTEL!$EF$1294</f>
        <v>0</v>
      </c>
      <c r="N166" s="473">
        <f>[1]BEVÉTEL!$EG$1294</f>
        <v>0</v>
      </c>
      <c r="O166" s="473">
        <f>[1]BEVÉTEL!$EH$1294</f>
        <v>0</v>
      </c>
      <c r="P166" s="473">
        <f>[1]BEVÉTEL!$EF$1340</f>
        <v>0</v>
      </c>
      <c r="Q166" s="473">
        <f>[1]BEVÉTEL!$EG$1340</f>
        <v>0</v>
      </c>
      <c r="R166" s="473">
        <f>[1]BEVÉTEL!$EH$1340</f>
        <v>0</v>
      </c>
      <c r="S166" s="473">
        <f>[1]BEVÉTEL!$EF$1398</f>
        <v>0</v>
      </c>
      <c r="T166" s="473">
        <f>[1]BEVÉTEL!$EG$1398</f>
        <v>0</v>
      </c>
      <c r="U166" s="473">
        <f>[1]BEVÉTEL!$EH$1398</f>
        <v>0</v>
      </c>
      <c r="V166" s="481">
        <f t="shared" si="14"/>
        <v>0</v>
      </c>
      <c r="W166" s="481">
        <f t="shared" ref="W166:X170" si="15">E26+H26+K26+N26+Q26+T26+W26+E58+H58+K58+N58+Q58+T58+W58+E88+H88+K88+N88+Q88+T88+W88+E119+H119+K119+N119+Q119+T119+W119+E166+H166+K166+N166+Q166+T166</f>
        <v>0</v>
      </c>
      <c r="X166" s="482">
        <f t="shared" si="15"/>
        <v>0</v>
      </c>
    </row>
    <row r="167" spans="1:24" s="112" customFormat="1">
      <c r="A167" s="443">
        <v>13</v>
      </c>
      <c r="B167" s="170" t="s">
        <v>261</v>
      </c>
      <c r="C167" s="439" t="s">
        <v>128</v>
      </c>
      <c r="D167" s="472">
        <f>[1]BEVÉTEL!$EC$1138</f>
        <v>0</v>
      </c>
      <c r="E167" s="473">
        <f>[1]BEVÉTEL!$ED$1138</f>
        <v>0</v>
      </c>
      <c r="F167" s="473">
        <f>[1]BEVÉTEL!$EE$1138</f>
        <v>0</v>
      </c>
      <c r="G167" s="473">
        <f>[1]BEVÉTEL!$EC$1210</f>
        <v>0</v>
      </c>
      <c r="H167" s="473">
        <f>[1]BEVÉTEL!$ED$1210</f>
        <v>0</v>
      </c>
      <c r="I167" s="473">
        <f>[1]BEVÉTEL!$EE$1210</f>
        <v>0</v>
      </c>
      <c r="J167" s="473">
        <f>[1]BEVÉTEL!$EC$1236</f>
        <v>0</v>
      </c>
      <c r="K167" s="473">
        <f>[1]BEVÉTEL!$ED$1236</f>
        <v>0</v>
      </c>
      <c r="L167" s="473">
        <f>[1]BEVÉTEL!$EE$1236</f>
        <v>0</v>
      </c>
      <c r="M167" s="473">
        <f>[1]BEVÉTEL!$EC$1294</f>
        <v>0</v>
      </c>
      <c r="N167" s="473">
        <f>[1]BEVÉTEL!$ED$1294</f>
        <v>0</v>
      </c>
      <c r="O167" s="473">
        <f>[1]BEVÉTEL!$EE$1294</f>
        <v>0</v>
      </c>
      <c r="P167" s="473">
        <f>[1]BEVÉTEL!$EC$1340</f>
        <v>0</v>
      </c>
      <c r="Q167" s="473">
        <f>[1]BEVÉTEL!$ED$1340</f>
        <v>40000000</v>
      </c>
      <c r="R167" s="473">
        <f>[1]BEVÉTEL!$EE$1340</f>
        <v>0</v>
      </c>
      <c r="S167" s="473">
        <f>[1]BEVÉTEL!$EC$1398</f>
        <v>0</v>
      </c>
      <c r="T167" s="473">
        <f>[1]BEVÉTEL!$ED$1398</f>
        <v>0</v>
      </c>
      <c r="U167" s="473">
        <f>[1]BEVÉTEL!$EE$1398</f>
        <v>0</v>
      </c>
      <c r="V167" s="481">
        <f t="shared" si="14"/>
        <v>0</v>
      </c>
      <c r="W167" s="481">
        <f t="shared" si="15"/>
        <v>40000000</v>
      </c>
      <c r="X167" s="482">
        <f t="shared" si="15"/>
        <v>0</v>
      </c>
    </row>
    <row r="168" spans="1:24" s="112" customFormat="1">
      <c r="A168" s="443">
        <v>14</v>
      </c>
      <c r="B168" s="170" t="s">
        <v>258</v>
      </c>
      <c r="C168" s="439" t="s">
        <v>129</v>
      </c>
      <c r="D168" s="472">
        <f>[1]BEVÉTEL!$EX$1138</f>
        <v>0</v>
      </c>
      <c r="E168" s="473">
        <f>[1]BEVÉTEL!$EY$1138</f>
        <v>0</v>
      </c>
      <c r="F168" s="473">
        <f>[1]BEVÉTEL!$EZ$1138</f>
        <v>0</v>
      </c>
      <c r="G168" s="473">
        <f>[1]BEVÉTEL!$EX$1210</f>
        <v>0</v>
      </c>
      <c r="H168" s="473">
        <f>[1]BEVÉTEL!$EY$1210</f>
        <v>0</v>
      </c>
      <c r="I168" s="473">
        <f>[1]BEVÉTEL!$EZ$1210</f>
        <v>0</v>
      </c>
      <c r="J168" s="473">
        <f>[1]BEVÉTEL!$EX$1236</f>
        <v>0</v>
      </c>
      <c r="K168" s="473">
        <f>[1]BEVÉTEL!$EY$1236</f>
        <v>0</v>
      </c>
      <c r="L168" s="473">
        <f>[1]BEVÉTEL!$EZ$1236</f>
        <v>0</v>
      </c>
      <c r="M168" s="473">
        <f>[1]BEVÉTEL!$EX$1294</f>
        <v>0</v>
      </c>
      <c r="N168" s="473">
        <f>[1]BEVÉTEL!$EY$1294</f>
        <v>0</v>
      </c>
      <c r="O168" s="473">
        <f>[1]BEVÉTEL!$EZ$1294</f>
        <v>0</v>
      </c>
      <c r="P168" s="473">
        <f>[1]BEVÉTEL!$EX$1340</f>
        <v>0</v>
      </c>
      <c r="Q168" s="473">
        <f>[1]BEVÉTEL!$EY$1340</f>
        <v>0</v>
      </c>
      <c r="R168" s="473">
        <f>[1]BEVÉTEL!$EZ$1340</f>
        <v>0</v>
      </c>
      <c r="S168" s="473">
        <f>[1]BEVÉTEL!$EX$1398</f>
        <v>0</v>
      </c>
      <c r="T168" s="473">
        <f>[1]BEVÉTEL!$EY$1398</f>
        <v>0</v>
      </c>
      <c r="U168" s="473">
        <f>[1]BEVÉTEL!$EZ$1398</f>
        <v>0</v>
      </c>
      <c r="V168" s="481">
        <f t="shared" si="14"/>
        <v>0</v>
      </c>
      <c r="W168" s="481">
        <f t="shared" si="15"/>
        <v>0</v>
      </c>
      <c r="X168" s="482">
        <f t="shared" si="15"/>
        <v>0</v>
      </c>
    </row>
    <row r="169" spans="1:24" s="112" customFormat="1" ht="11.4">
      <c r="A169" s="458"/>
      <c r="B169" s="437" t="s">
        <v>41</v>
      </c>
      <c r="C169" s="441"/>
      <c r="D169" s="499">
        <f>SUM(D166:D168,D160,D161,D163,D164)</f>
        <v>0</v>
      </c>
      <c r="E169" s="497">
        <f>SUM(E166:E168,E164,E163,E161,E160)</f>
        <v>0</v>
      </c>
      <c r="F169" s="500">
        <f>SUM(F166:F168,F164,F163,F161,F160)</f>
        <v>0</v>
      </c>
      <c r="G169" s="497">
        <f>SUM(G166:G168,G160,G161,G163,G164)</f>
        <v>0</v>
      </c>
      <c r="H169" s="497">
        <f>SUM(H166:H168,H164,H163,H161,H160)</f>
        <v>0</v>
      </c>
      <c r="I169" s="500">
        <f>SUM(I166:I168,I164,I163,I161,I160)</f>
        <v>0</v>
      </c>
      <c r="J169" s="497">
        <f>SUM(J166:J168,J160,J161,J163,J164)</f>
        <v>0</v>
      </c>
      <c r="K169" s="497">
        <f>SUM(K166:K168,K164,K163,K161,K160)</f>
        <v>0</v>
      </c>
      <c r="L169" s="500">
        <f>SUM(L166:L168,L164,L163,L161,L160)</f>
        <v>0</v>
      </c>
      <c r="M169" s="497">
        <f>SUM(M166:M168,M160,M161,M163,M164)</f>
        <v>0</v>
      </c>
      <c r="N169" s="497">
        <f>SUM(N166:N168,N164,N163,N161,N160)</f>
        <v>0</v>
      </c>
      <c r="O169" s="500">
        <f>SUM(O166:O168,O164,O163,O161,O160)</f>
        <v>0</v>
      </c>
      <c r="P169" s="497">
        <f>SUM(P166:P168,P160,P161,P163,P164)</f>
        <v>0</v>
      </c>
      <c r="Q169" s="497">
        <f>SUM(Q166:Q168,Q164,Q163,Q161,Q160)</f>
        <v>40000000</v>
      </c>
      <c r="R169" s="500">
        <f>SUM(R166:R168,R164,R163,R161,R160)</f>
        <v>0</v>
      </c>
      <c r="S169" s="497">
        <f>SUM(S166:S168,S160,S161,S163,S164)</f>
        <v>0</v>
      </c>
      <c r="T169" s="497">
        <f>SUM(T166:T168,T164,T163,T161,T160)</f>
        <v>0</v>
      </c>
      <c r="U169" s="500">
        <f>SUM(U166:U168,U164,U163,U161,U160)</f>
        <v>0</v>
      </c>
      <c r="V169" s="508">
        <f t="shared" si="14"/>
        <v>112041647</v>
      </c>
      <c r="W169" s="508">
        <f t="shared" si="15"/>
        <v>40000000</v>
      </c>
      <c r="X169" s="510">
        <f t="shared" si="15"/>
        <v>0</v>
      </c>
    </row>
    <row r="170" spans="1:24" s="112" customFormat="1" thickBot="1">
      <c r="A170" s="462"/>
      <c r="B170" s="438" t="s">
        <v>87</v>
      </c>
      <c r="C170" s="442"/>
      <c r="D170" s="502">
        <f>SUM(D169,D157,D152)</f>
        <v>0</v>
      </c>
      <c r="E170" s="503">
        <f>SUM(E169,E157,E152)</f>
        <v>0</v>
      </c>
      <c r="F170" s="504">
        <f>SUM(F152,F157,F169)</f>
        <v>0</v>
      </c>
      <c r="G170" s="503">
        <f>SUM(G169,G157,G152)</f>
        <v>0</v>
      </c>
      <c r="H170" s="503">
        <f>SUM(H169,H157,H152)</f>
        <v>0</v>
      </c>
      <c r="I170" s="504">
        <f>SUM(I152,I157,I169)</f>
        <v>0</v>
      </c>
      <c r="J170" s="503">
        <f>SUM(J169,J157,J152)</f>
        <v>0</v>
      </c>
      <c r="K170" s="503">
        <f>SUM(K169,K157,K152)</f>
        <v>0</v>
      </c>
      <c r="L170" s="504">
        <f>SUM(L152,L157,L169)</f>
        <v>0</v>
      </c>
      <c r="M170" s="503">
        <f>SUM(M169,M157,M152)</f>
        <v>107642618</v>
      </c>
      <c r="N170" s="503">
        <f>SUM(N169,N157,N152)</f>
        <v>2047480</v>
      </c>
      <c r="O170" s="504">
        <f>SUM(O152,O157,O169)</f>
        <v>0</v>
      </c>
      <c r="P170" s="503">
        <f>SUM(P169,P157,P152)</f>
        <v>0</v>
      </c>
      <c r="Q170" s="503">
        <f>SUM(Q169,Q157,Q152)</f>
        <v>40000000</v>
      </c>
      <c r="R170" s="504">
        <f>SUM(R152,R157,R169)</f>
        <v>0</v>
      </c>
      <c r="S170" s="503">
        <f>SUM(S169,S157,S152)</f>
        <v>0</v>
      </c>
      <c r="T170" s="503">
        <f>SUM(T169,T157,T152)</f>
        <v>0</v>
      </c>
      <c r="U170" s="504">
        <f>SUM(U152,U157,U169)</f>
        <v>0</v>
      </c>
      <c r="V170" s="511">
        <f t="shared" si="14"/>
        <v>1330460761</v>
      </c>
      <c r="W170" s="511">
        <f t="shared" si="15"/>
        <v>243253047</v>
      </c>
      <c r="X170" s="512">
        <f t="shared" si="15"/>
        <v>0</v>
      </c>
    </row>
    <row r="171" spans="1:24" ht="17.100000000000001" customHeight="1">
      <c r="A171" s="108"/>
      <c r="B171" s="106"/>
      <c r="C171" s="106"/>
      <c r="D171" s="506"/>
      <c r="E171" s="506"/>
      <c r="F171" s="507"/>
      <c r="G171" s="506"/>
      <c r="H171" s="506"/>
      <c r="I171" s="507"/>
      <c r="J171" s="506"/>
      <c r="K171" s="506"/>
      <c r="L171" s="507"/>
      <c r="M171" s="506"/>
      <c r="N171" s="506"/>
      <c r="O171" s="507"/>
      <c r="P171" s="506"/>
      <c r="Q171" s="506"/>
      <c r="R171" s="507"/>
      <c r="S171" s="506"/>
      <c r="T171" s="506"/>
      <c r="U171" s="507"/>
      <c r="V171" s="506"/>
      <c r="W171" s="506"/>
      <c r="X171" s="507"/>
    </row>
    <row r="172" spans="1:24" ht="17.100000000000001" customHeight="1">
      <c r="A172" s="108"/>
      <c r="B172" s="106"/>
      <c r="C172" s="106"/>
      <c r="D172" s="506"/>
      <c r="E172" s="506"/>
      <c r="F172" s="507"/>
      <c r="G172" s="506"/>
      <c r="H172" s="506"/>
      <c r="I172" s="507"/>
      <c r="J172" s="506"/>
      <c r="K172" s="506"/>
      <c r="L172" s="507"/>
      <c r="M172" s="506"/>
      <c r="N172" s="506"/>
      <c r="O172" s="507"/>
      <c r="P172" s="506"/>
      <c r="Q172" s="506"/>
      <c r="R172" s="507"/>
      <c r="S172" s="506"/>
      <c r="T172" s="506"/>
      <c r="U172" s="507"/>
      <c r="V172" s="506"/>
      <c r="W172" s="506"/>
      <c r="X172" s="507"/>
    </row>
    <row r="188" spans="1:31" ht="12.6" thickBot="1"/>
    <row r="189" spans="1:31" s="106" customFormat="1" ht="15" customHeight="1" thickBot="1">
      <c r="A189" s="105"/>
      <c r="C189" s="764" t="s">
        <v>251</v>
      </c>
      <c r="D189" s="765"/>
      <c r="E189" s="765"/>
      <c r="F189" s="765"/>
      <c r="G189" s="765"/>
      <c r="H189" s="765"/>
      <c r="I189" s="765"/>
      <c r="J189" s="765"/>
      <c r="K189" s="765"/>
      <c r="L189" s="765"/>
      <c r="M189" s="765"/>
      <c r="N189" s="765"/>
      <c r="O189" s="765"/>
      <c r="P189" s="765"/>
      <c r="Q189" s="765"/>
      <c r="R189" s="765"/>
      <c r="S189" s="765"/>
      <c r="T189" s="765"/>
      <c r="U189" s="765"/>
      <c r="V189" s="765"/>
      <c r="W189" s="765"/>
      <c r="X189" s="766"/>
    </row>
    <row r="190" spans="1:31" s="106" customFormat="1" ht="32.25" customHeight="1">
      <c r="A190" s="105"/>
      <c r="C190" s="767" t="s">
        <v>190</v>
      </c>
      <c r="D190" s="785" t="s">
        <v>178</v>
      </c>
      <c r="E190" s="786"/>
      <c r="F190" s="787"/>
      <c r="G190" s="788" t="s">
        <v>322</v>
      </c>
      <c r="H190" s="786"/>
      <c r="I190" s="787"/>
      <c r="J190" s="788" t="s">
        <v>323</v>
      </c>
      <c r="K190" s="786"/>
      <c r="L190" s="787"/>
      <c r="M190" s="789" t="s">
        <v>191</v>
      </c>
      <c r="N190" s="790"/>
      <c r="O190" s="791"/>
      <c r="P190" s="788"/>
      <c r="Q190" s="786"/>
      <c r="R190" s="787"/>
      <c r="S190" s="788"/>
      <c r="T190" s="786"/>
      <c r="U190" s="786"/>
      <c r="V190" s="769" t="s">
        <v>321</v>
      </c>
      <c r="W190" s="770"/>
      <c r="X190" s="771"/>
    </row>
    <row r="191" spans="1:31" s="106" customFormat="1" ht="73.5" customHeight="1" thickBot="1">
      <c r="A191" s="105"/>
      <c r="C191" s="768"/>
      <c r="D191" s="792" t="s">
        <v>198</v>
      </c>
      <c r="E191" s="793"/>
      <c r="F191" s="794"/>
      <c r="G191" s="795" t="s">
        <v>324</v>
      </c>
      <c r="H191" s="793"/>
      <c r="I191" s="794"/>
      <c r="J191" s="795" t="s">
        <v>325</v>
      </c>
      <c r="K191" s="793"/>
      <c r="L191" s="794"/>
      <c r="M191" s="796" t="s">
        <v>288</v>
      </c>
      <c r="N191" s="797"/>
      <c r="O191" s="798"/>
      <c r="P191" s="795"/>
      <c r="Q191" s="793"/>
      <c r="R191" s="794"/>
      <c r="S191" s="795"/>
      <c r="T191" s="793"/>
      <c r="U191" s="793"/>
      <c r="V191" s="772"/>
      <c r="W191" s="773"/>
      <c r="X191" s="774"/>
    </row>
    <row r="192" spans="1:31" s="106" customFormat="1" ht="71.400000000000006" customHeight="1">
      <c r="A192" s="434" t="s">
        <v>33</v>
      </c>
      <c r="B192" s="435" t="s">
        <v>105</v>
      </c>
      <c r="C192" s="444" t="s">
        <v>206</v>
      </c>
      <c r="D192" s="469" t="s">
        <v>124</v>
      </c>
      <c r="E192" s="470" t="s">
        <v>125</v>
      </c>
      <c r="F192" s="470" t="s">
        <v>126</v>
      </c>
      <c r="G192" s="470" t="s">
        <v>124</v>
      </c>
      <c r="H192" s="470" t="s">
        <v>125</v>
      </c>
      <c r="I192" s="470" t="s">
        <v>126</v>
      </c>
      <c r="J192" s="470" t="s">
        <v>124</v>
      </c>
      <c r="K192" s="470" t="s">
        <v>125</v>
      </c>
      <c r="L192" s="470" t="s">
        <v>126</v>
      </c>
      <c r="M192" s="470" t="s">
        <v>124</v>
      </c>
      <c r="N192" s="470" t="s">
        <v>125</v>
      </c>
      <c r="O192" s="470" t="s">
        <v>126</v>
      </c>
      <c r="P192" s="470" t="s">
        <v>124</v>
      </c>
      <c r="Q192" s="470" t="s">
        <v>125</v>
      </c>
      <c r="R192" s="470" t="s">
        <v>126</v>
      </c>
      <c r="S192" s="470" t="s">
        <v>124</v>
      </c>
      <c r="T192" s="470" t="s">
        <v>125</v>
      </c>
      <c r="U192" s="488" t="s">
        <v>126</v>
      </c>
      <c r="V192" s="489" t="s">
        <v>124</v>
      </c>
      <c r="W192" s="479" t="s">
        <v>125</v>
      </c>
      <c r="X192" s="480" t="s">
        <v>126</v>
      </c>
      <c r="AE192" s="107"/>
    </row>
    <row r="193" spans="1:24">
      <c r="A193" s="443" t="s">
        <v>8</v>
      </c>
      <c r="B193" s="436" t="s">
        <v>46</v>
      </c>
      <c r="C193" s="440" t="s">
        <v>289</v>
      </c>
      <c r="D193" s="759"/>
      <c r="E193" s="760"/>
      <c r="F193" s="760"/>
      <c r="G193" s="760"/>
      <c r="H193" s="760"/>
      <c r="I193" s="760"/>
      <c r="J193" s="760"/>
      <c r="K193" s="760"/>
      <c r="L193" s="760"/>
      <c r="M193" s="760"/>
      <c r="N193" s="760"/>
      <c r="O193" s="760"/>
      <c r="P193" s="760"/>
      <c r="Q193" s="760"/>
      <c r="R193" s="760"/>
      <c r="S193" s="760"/>
      <c r="T193" s="760"/>
      <c r="U193" s="745"/>
      <c r="V193" s="761"/>
      <c r="W193" s="762"/>
      <c r="X193" s="763"/>
    </row>
    <row r="194" spans="1:24">
      <c r="A194" s="443">
        <v>1</v>
      </c>
      <c r="B194" s="170" t="s">
        <v>61</v>
      </c>
      <c r="C194" s="439" t="s">
        <v>113</v>
      </c>
      <c r="D194" s="472">
        <f>[2]BEVÉTEL!$M$42</f>
        <v>0</v>
      </c>
      <c r="E194" s="473">
        <f>[2]BEVÉTEL!$N$42</f>
        <v>0</v>
      </c>
      <c r="F194" s="473">
        <f>[2]BEVÉTEL!$O$42</f>
        <v>0</v>
      </c>
      <c r="G194" s="473">
        <f>[2]BEVÉTEL!$M$90</f>
        <v>0</v>
      </c>
      <c r="H194" s="473">
        <f>[2]BEVÉTEL!$N$90</f>
        <v>0</v>
      </c>
      <c r="I194" s="473">
        <f>[2]BEVÉTEL!$O$90</f>
        <v>0</v>
      </c>
      <c r="J194" s="473">
        <f>[2]BEVÉTEL!$M$129</f>
        <v>0</v>
      </c>
      <c r="K194" s="473">
        <f>[2]BEVÉTEL!$N$129</f>
        <v>0</v>
      </c>
      <c r="L194" s="473">
        <f>[2]BEVÉTEL!$O$129</f>
        <v>0</v>
      </c>
      <c r="M194" s="473">
        <f>[2]BEVÉTEL!$M$165</f>
        <v>0</v>
      </c>
      <c r="N194" s="473">
        <f>[2]BEVÉTEL!$N$165</f>
        <v>0</v>
      </c>
      <c r="O194" s="473">
        <f>[2]BEVÉTEL!$O$165</f>
        <v>0</v>
      </c>
      <c r="P194" s="473">
        <f>[2]BEVÉTEL!$M$190</f>
        <v>0</v>
      </c>
      <c r="Q194" s="473">
        <f>[2]BEVÉTEL!$N$190</f>
        <v>0</v>
      </c>
      <c r="R194" s="473">
        <f>[2]BEVÉTEL!$O$190</f>
        <v>0</v>
      </c>
      <c r="S194" s="473">
        <f>[2]BEVÉTEL!$M$215</f>
        <v>0</v>
      </c>
      <c r="T194" s="473">
        <f>[2]BEVÉTEL!$N$215</f>
        <v>0</v>
      </c>
      <c r="U194" s="490">
        <f>[2]BEVÉTEL!$O$215</f>
        <v>0</v>
      </c>
      <c r="V194" s="491">
        <f>D194+G194+J194+M194+P194+S194</f>
        <v>0</v>
      </c>
      <c r="W194" s="481">
        <f>E194+H194+K194+N194+Q194+T194</f>
        <v>0</v>
      </c>
      <c r="X194" s="482">
        <f>F194+I194+L194+O194+R194+U194</f>
        <v>0</v>
      </c>
    </row>
    <row r="195" spans="1:24" ht="24">
      <c r="A195" s="443"/>
      <c r="B195" s="400" t="s">
        <v>257</v>
      </c>
      <c r="C195" s="439" t="s">
        <v>135</v>
      </c>
      <c r="D195" s="472">
        <f>[2]BEVÉTEL!$P$42</f>
        <v>0</v>
      </c>
      <c r="E195" s="473">
        <f>[2]BEVÉTEL!$Q$42</f>
        <v>0</v>
      </c>
      <c r="F195" s="473">
        <f>[2]BEVÉTEL!$R$42</f>
        <v>0</v>
      </c>
      <c r="G195" s="473">
        <f>[2]BEVÉTEL!$P$90</f>
        <v>0</v>
      </c>
      <c r="H195" s="473">
        <f>[2]BEVÉTEL!$Q$90</f>
        <v>0</v>
      </c>
      <c r="I195" s="473">
        <f>[2]BEVÉTEL!$R$90</f>
        <v>0</v>
      </c>
      <c r="J195" s="473">
        <f>[2]BEVÉTEL!$P$129</f>
        <v>0</v>
      </c>
      <c r="K195" s="473">
        <f>[2]BEVÉTEL!$Q$129</f>
        <v>0</v>
      </c>
      <c r="L195" s="473">
        <f>[2]BEVÉTEL!$R$129</f>
        <v>0</v>
      </c>
      <c r="M195" s="473">
        <f>[2]BEVÉTEL!$P$165</f>
        <v>0</v>
      </c>
      <c r="N195" s="473">
        <f>[2]BEVÉTEL!$Q$165</f>
        <v>0</v>
      </c>
      <c r="O195" s="473">
        <f>[2]BEVÉTEL!$R$165</f>
        <v>0</v>
      </c>
      <c r="P195" s="473">
        <f>[2]BEVÉTEL!$P$190</f>
        <v>0</v>
      </c>
      <c r="Q195" s="473">
        <f>[2]BEVÉTEL!$Q$190</f>
        <v>0</v>
      </c>
      <c r="R195" s="473">
        <f>[2]BEVÉTEL!$R$190</f>
        <v>0</v>
      </c>
      <c r="S195" s="473">
        <f>[2]BEVÉTEL!$P$215</f>
        <v>0</v>
      </c>
      <c r="T195" s="473">
        <f>[2]BEVÉTEL!$Q$215</f>
        <v>0</v>
      </c>
      <c r="U195" s="490">
        <f>[2]BEVÉTEL!$R$215</f>
        <v>0</v>
      </c>
      <c r="V195" s="491">
        <f t="shared" ref="V195:V217" si="16">D195+G195+J195+M195+P195+S195</f>
        <v>0</v>
      </c>
      <c r="W195" s="481">
        <f t="shared" ref="W195:W217" si="17">E195+H195+K195+N195+Q195+T195</f>
        <v>0</v>
      </c>
      <c r="X195" s="482">
        <f t="shared" ref="X195:X217" si="18">F195+I195+L195+O195+R195+U195</f>
        <v>0</v>
      </c>
    </row>
    <row r="196" spans="1:24">
      <c r="A196" s="443">
        <v>2</v>
      </c>
      <c r="B196" s="170" t="s">
        <v>48</v>
      </c>
      <c r="C196" s="439" t="s">
        <v>115</v>
      </c>
      <c r="D196" s="472">
        <f>[2]BEVÉTEL!$BU$42</f>
        <v>0</v>
      </c>
      <c r="E196" s="473">
        <f>[2]BEVÉTEL!$BV$42</f>
        <v>0</v>
      </c>
      <c r="F196" s="473">
        <f>[2]BEVÉTEL!$BW$42</f>
        <v>0</v>
      </c>
      <c r="G196" s="473">
        <f>[2]BEVÉTEL!$BU$90</f>
        <v>0</v>
      </c>
      <c r="H196" s="473">
        <f>[2]BEVÉTEL!$BV$90</f>
        <v>0</v>
      </c>
      <c r="I196" s="473">
        <f>[2]BEVÉTEL!$BW$90</f>
        <v>0</v>
      </c>
      <c r="J196" s="473">
        <f>[2]BEVÉTEL!$BU$129</f>
        <v>0</v>
      </c>
      <c r="K196" s="473">
        <f>[2]BEVÉTEL!$BV$129</f>
        <v>0</v>
      </c>
      <c r="L196" s="473">
        <f>[2]BEVÉTEL!$BW$129</f>
        <v>0</v>
      </c>
      <c r="M196" s="473">
        <f>[2]BEVÉTEL!$BU$165</f>
        <v>0</v>
      </c>
      <c r="N196" s="473">
        <f>[2]BEVÉTEL!$BV$165</f>
        <v>0</v>
      </c>
      <c r="O196" s="473">
        <f>[2]BEVÉTEL!$BW$165</f>
        <v>0</v>
      </c>
      <c r="P196" s="473">
        <f>[2]BEVÉTEL!$BU$190</f>
        <v>0</v>
      </c>
      <c r="Q196" s="473">
        <f>[2]BEVÉTEL!$BV$190</f>
        <v>0</v>
      </c>
      <c r="R196" s="473">
        <f>[2]BEVÉTEL!$BW$190</f>
        <v>0</v>
      </c>
      <c r="S196" s="473">
        <f>[2]BEVÉTEL!$BU$215</f>
        <v>0</v>
      </c>
      <c r="T196" s="473">
        <f>[2]BEVÉTEL!$BV$215</f>
        <v>0</v>
      </c>
      <c r="U196" s="490">
        <f>[2]BEVÉTEL!$BW$215</f>
        <v>0</v>
      </c>
      <c r="V196" s="491">
        <f t="shared" si="16"/>
        <v>0</v>
      </c>
      <c r="W196" s="481">
        <f t="shared" si="17"/>
        <v>0</v>
      </c>
      <c r="X196" s="482">
        <f t="shared" si="18"/>
        <v>0</v>
      </c>
    </row>
    <row r="197" spans="1:24">
      <c r="A197" s="443">
        <v>3</v>
      </c>
      <c r="B197" s="170" t="s">
        <v>227</v>
      </c>
      <c r="C197" s="439" t="s">
        <v>116</v>
      </c>
      <c r="D197" s="472">
        <f>[2]BEVÉTEL!$AB$42</f>
        <v>0</v>
      </c>
      <c r="E197" s="473">
        <f>[2]BEVÉTEL!$AC$42</f>
        <v>0</v>
      </c>
      <c r="F197" s="473">
        <f>[2]BEVÉTEL!$AD$42</f>
        <v>525000</v>
      </c>
      <c r="G197" s="473">
        <f>[2]BEVÉTEL!$AB$90</f>
        <v>0</v>
      </c>
      <c r="H197" s="473">
        <f>[2]BEVÉTEL!$AC$90</f>
        <v>0</v>
      </c>
      <c r="I197" s="473">
        <f>[2]BEVÉTEL!$AD$90</f>
        <v>0</v>
      </c>
      <c r="J197" s="473">
        <f>[2]BEVÉTEL!$AB$129</f>
        <v>0</v>
      </c>
      <c r="K197" s="473">
        <f>[2]BEVÉTEL!$AC$129</f>
        <v>0</v>
      </c>
      <c r="L197" s="473">
        <f>[2]BEVÉTEL!$AD$129</f>
        <v>0</v>
      </c>
      <c r="M197" s="473">
        <f>[2]BEVÉTEL!$AB$165</f>
        <v>0</v>
      </c>
      <c r="N197" s="473">
        <f>[2]BEVÉTEL!$AC$165</f>
        <v>0</v>
      </c>
      <c r="O197" s="473">
        <f>[2]BEVÉTEL!$AD$165</f>
        <v>0</v>
      </c>
      <c r="P197" s="473">
        <f>[2]BEVÉTEL!$AB$190</f>
        <v>0</v>
      </c>
      <c r="Q197" s="473">
        <f>[2]BEVÉTEL!$AC$190</f>
        <v>0</v>
      </c>
      <c r="R197" s="473">
        <f>[2]BEVÉTEL!$AD$190</f>
        <v>0</v>
      </c>
      <c r="S197" s="473">
        <f>[2]BEVÉTEL!$AB$215</f>
        <v>0</v>
      </c>
      <c r="T197" s="473">
        <f>[2]BEVÉTEL!$AC$215</f>
        <v>0</v>
      </c>
      <c r="U197" s="490">
        <f>[2]BEVÉTEL!$AD$215</f>
        <v>0</v>
      </c>
      <c r="V197" s="491">
        <f t="shared" si="16"/>
        <v>0</v>
      </c>
      <c r="W197" s="481">
        <f t="shared" si="17"/>
        <v>0</v>
      </c>
      <c r="X197" s="482">
        <f t="shared" si="18"/>
        <v>525000</v>
      </c>
    </row>
    <row r="198" spans="1:24" s="112" customFormat="1" ht="24">
      <c r="A198" s="443">
        <v>4</v>
      </c>
      <c r="B198" s="170" t="s">
        <v>63</v>
      </c>
      <c r="C198" s="439" t="s">
        <v>118</v>
      </c>
      <c r="D198" s="472">
        <f>[2]BEVÉTEL!$BL$42</f>
        <v>0</v>
      </c>
      <c r="E198" s="497">
        <f>[2]BEVÉTEL!$BM$42</f>
        <v>0</v>
      </c>
      <c r="F198" s="497">
        <f>[2]BEVÉTEL!$BN$42</f>
        <v>0</v>
      </c>
      <c r="G198" s="473">
        <f>[2]BEVÉTEL!$BL$90</f>
        <v>0</v>
      </c>
      <c r="H198" s="497">
        <f>[2]BEVÉTEL!$BM$90</f>
        <v>0</v>
      </c>
      <c r="I198" s="497">
        <f>[2]BEVÉTEL!$BN$90</f>
        <v>0</v>
      </c>
      <c r="J198" s="473">
        <f>[2]BEVÉTEL!$BL$129</f>
        <v>0</v>
      </c>
      <c r="K198" s="497">
        <f>[2]BEVÉTEL!$BM$129</f>
        <v>0</v>
      </c>
      <c r="L198" s="497">
        <f>[2]BEVÉTEL!$BN$129</f>
        <v>0</v>
      </c>
      <c r="M198" s="473">
        <f>[2]BEVÉTEL!$BL$165</f>
        <v>0</v>
      </c>
      <c r="N198" s="497">
        <f>[2]BEVÉTEL!$BM$165</f>
        <v>0</v>
      </c>
      <c r="O198" s="497">
        <f>[2]BEVÉTEL!$BN$165</f>
        <v>0</v>
      </c>
      <c r="P198" s="473">
        <f>[2]BEVÉTEL!$BL$190</f>
        <v>0</v>
      </c>
      <c r="Q198" s="497">
        <f>[2]BEVÉTEL!$BM$190</f>
        <v>0</v>
      </c>
      <c r="R198" s="497">
        <f>[2]BEVÉTEL!$BN$190</f>
        <v>0</v>
      </c>
      <c r="S198" s="473">
        <f>[2]BEVÉTEL!$BL$215</f>
        <v>0</v>
      </c>
      <c r="T198" s="497">
        <f>[2]BEVÉTEL!$BM$215</f>
        <v>0</v>
      </c>
      <c r="U198" s="513">
        <f>[2]BEVÉTEL!$BN$215</f>
        <v>0</v>
      </c>
      <c r="V198" s="491">
        <f t="shared" si="16"/>
        <v>0</v>
      </c>
      <c r="W198" s="481">
        <f t="shared" si="17"/>
        <v>0</v>
      </c>
      <c r="X198" s="482">
        <f t="shared" si="18"/>
        <v>0</v>
      </c>
    </row>
    <row r="199" spans="1:24" s="112" customFormat="1" ht="11.4">
      <c r="A199" s="458"/>
      <c r="B199" s="437" t="s">
        <v>52</v>
      </c>
      <c r="C199" s="441"/>
      <c r="D199" s="499">
        <f t="shared" ref="D199:U199" si="19">SUM(D196:D198,D194)</f>
        <v>0</v>
      </c>
      <c r="E199" s="497">
        <f t="shared" si="19"/>
        <v>0</v>
      </c>
      <c r="F199" s="497">
        <f t="shared" si="19"/>
        <v>525000</v>
      </c>
      <c r="G199" s="497">
        <f t="shared" si="19"/>
        <v>0</v>
      </c>
      <c r="H199" s="497">
        <f t="shared" si="19"/>
        <v>0</v>
      </c>
      <c r="I199" s="497">
        <f t="shared" si="19"/>
        <v>0</v>
      </c>
      <c r="J199" s="497">
        <f t="shared" si="19"/>
        <v>0</v>
      </c>
      <c r="K199" s="497">
        <f t="shared" si="19"/>
        <v>0</v>
      </c>
      <c r="L199" s="497">
        <f t="shared" si="19"/>
        <v>0</v>
      </c>
      <c r="M199" s="497">
        <f t="shared" si="19"/>
        <v>0</v>
      </c>
      <c r="N199" s="497">
        <f t="shared" si="19"/>
        <v>0</v>
      </c>
      <c r="O199" s="497">
        <f t="shared" si="19"/>
        <v>0</v>
      </c>
      <c r="P199" s="497">
        <f t="shared" si="19"/>
        <v>0</v>
      </c>
      <c r="Q199" s="497">
        <f t="shared" si="19"/>
        <v>0</v>
      </c>
      <c r="R199" s="497">
        <f t="shared" si="19"/>
        <v>0</v>
      </c>
      <c r="S199" s="497">
        <f t="shared" si="19"/>
        <v>0</v>
      </c>
      <c r="T199" s="497">
        <f t="shared" si="19"/>
        <v>0</v>
      </c>
      <c r="U199" s="513">
        <f t="shared" si="19"/>
        <v>0</v>
      </c>
      <c r="V199" s="516">
        <f t="shared" si="16"/>
        <v>0</v>
      </c>
      <c r="W199" s="508">
        <f t="shared" si="17"/>
        <v>0</v>
      </c>
      <c r="X199" s="509">
        <f t="shared" si="18"/>
        <v>525000</v>
      </c>
    </row>
    <row r="200" spans="1:24">
      <c r="A200" s="443" t="s">
        <v>42</v>
      </c>
      <c r="B200" s="436" t="s">
        <v>53</v>
      </c>
      <c r="C200" s="439"/>
      <c r="D200" s="759"/>
      <c r="E200" s="760"/>
      <c r="F200" s="760"/>
      <c r="G200" s="760"/>
      <c r="H200" s="760"/>
      <c r="I200" s="760"/>
      <c r="J200" s="760"/>
      <c r="K200" s="760"/>
      <c r="L200" s="760"/>
      <c r="M200" s="760"/>
      <c r="N200" s="760"/>
      <c r="O200" s="760"/>
      <c r="P200" s="760"/>
      <c r="Q200" s="760"/>
      <c r="R200" s="760"/>
      <c r="S200" s="760"/>
      <c r="T200" s="760"/>
      <c r="U200" s="745"/>
      <c r="V200" s="739">
        <f t="shared" si="16"/>
        <v>0</v>
      </c>
      <c r="W200" s="740"/>
      <c r="X200" s="741"/>
    </row>
    <row r="201" spans="1:24" ht="24">
      <c r="A201" s="443">
        <v>5</v>
      </c>
      <c r="B201" s="436" t="s">
        <v>62</v>
      </c>
      <c r="C201" s="439" t="s">
        <v>119</v>
      </c>
      <c r="D201" s="472">
        <f>[2]BEVÉTEL!$CM$42</f>
        <v>0</v>
      </c>
      <c r="E201" s="473">
        <f>[2]BEVÉTEL!$CN$42</f>
        <v>0</v>
      </c>
      <c r="F201" s="473">
        <f>[2]BEVÉTEL!$CO$42</f>
        <v>0</v>
      </c>
      <c r="G201" s="473">
        <f>[2]BEVÉTEL!$CM$90</f>
        <v>0</v>
      </c>
      <c r="H201" s="473">
        <f>[2]BEVÉTEL!$CN$90</f>
        <v>0</v>
      </c>
      <c r="I201" s="473">
        <f>[2]BEVÉTEL!$CO$90</f>
        <v>0</v>
      </c>
      <c r="J201" s="473">
        <f>[2]BEVÉTEL!$CM$129</f>
        <v>0</v>
      </c>
      <c r="K201" s="473">
        <f>[2]BEVÉTEL!$CN$129</f>
        <v>0</v>
      </c>
      <c r="L201" s="473">
        <f>[2]BEVÉTEL!$CO$129</f>
        <v>0</v>
      </c>
      <c r="M201" s="473">
        <f>[2]BEVÉTEL!$CM$165</f>
        <v>0</v>
      </c>
      <c r="N201" s="473">
        <f>[2]BEVÉTEL!$CN$165</f>
        <v>0</v>
      </c>
      <c r="O201" s="473">
        <f>[2]BEVÉTEL!$CO$165</f>
        <v>0</v>
      </c>
      <c r="P201" s="473">
        <f>[2]BEVÉTEL!$CM$190</f>
        <v>0</v>
      </c>
      <c r="Q201" s="473">
        <f>[2]BEVÉTEL!$CN$190</f>
        <v>0</v>
      </c>
      <c r="R201" s="473">
        <f>[2]BEVÉTEL!$CO$190</f>
        <v>0</v>
      </c>
      <c r="S201" s="473">
        <f>[2]BEVÉTEL!$CM$215</f>
        <v>0</v>
      </c>
      <c r="T201" s="473">
        <f>[2]BEVÉTEL!$CN$215</f>
        <v>0</v>
      </c>
      <c r="U201" s="490">
        <f>[2]BEVÉTEL!$CO$215</f>
        <v>0</v>
      </c>
      <c r="V201" s="491">
        <f t="shared" si="16"/>
        <v>0</v>
      </c>
      <c r="W201" s="481">
        <f t="shared" si="17"/>
        <v>0</v>
      </c>
      <c r="X201" s="482">
        <f t="shared" si="18"/>
        <v>0</v>
      </c>
    </row>
    <row r="202" spans="1:24">
      <c r="A202" s="443">
        <v>6</v>
      </c>
      <c r="B202" s="436" t="s">
        <v>120</v>
      </c>
      <c r="C202" s="439" t="s">
        <v>121</v>
      </c>
      <c r="D202" s="472">
        <f>[2]BEVÉTEL!$CY$42</f>
        <v>0</v>
      </c>
      <c r="E202" s="473">
        <f>[2]BEVÉTEL!$CZ$42</f>
        <v>0</v>
      </c>
      <c r="F202" s="473">
        <f>[2]BEVÉTEL!$DA$42</f>
        <v>0</v>
      </c>
      <c r="G202" s="473">
        <f>[2]BEVÉTEL!$CY$90</f>
        <v>0</v>
      </c>
      <c r="H202" s="473">
        <f>[2]BEVÉTEL!$CZ$90</f>
        <v>0</v>
      </c>
      <c r="I202" s="473">
        <f>[2]BEVÉTEL!$DA$90</f>
        <v>0</v>
      </c>
      <c r="J202" s="473">
        <f>[2]BEVÉTEL!$CY$129</f>
        <v>0</v>
      </c>
      <c r="K202" s="473">
        <f>[2]BEVÉTEL!$CZ$129</f>
        <v>0</v>
      </c>
      <c r="L202" s="473">
        <f>[2]BEVÉTEL!$DA$129</f>
        <v>0</v>
      </c>
      <c r="M202" s="473">
        <f>[2]BEVÉTEL!$CY$165</f>
        <v>0</v>
      </c>
      <c r="N202" s="473">
        <f>[2]BEVÉTEL!$CZ$165</f>
        <v>0</v>
      </c>
      <c r="O202" s="473">
        <f>[2]BEVÉTEL!$DA$165</f>
        <v>0</v>
      </c>
      <c r="P202" s="473">
        <f>[2]BEVÉTEL!$CY$190</f>
        <v>0</v>
      </c>
      <c r="Q202" s="473">
        <f>[2]BEVÉTEL!$CZ$190</f>
        <v>0</v>
      </c>
      <c r="R202" s="473">
        <f>[2]BEVÉTEL!$DA$190</f>
        <v>0</v>
      </c>
      <c r="S202" s="473">
        <f>[2]BEVÉTEL!$CY$215</f>
        <v>0</v>
      </c>
      <c r="T202" s="473">
        <f>[2]BEVÉTEL!$CZ$215</f>
        <v>0</v>
      </c>
      <c r="U202" s="490">
        <f>[2]BEVÉTEL!$DA$215</f>
        <v>0</v>
      </c>
      <c r="V202" s="491">
        <f t="shared" si="16"/>
        <v>0</v>
      </c>
      <c r="W202" s="481">
        <f t="shared" si="17"/>
        <v>0</v>
      </c>
      <c r="X202" s="482">
        <f t="shared" si="18"/>
        <v>0</v>
      </c>
    </row>
    <row r="203" spans="1:24" s="112" customFormat="1" ht="24">
      <c r="A203" s="443">
        <v>7</v>
      </c>
      <c r="B203" s="436" t="s">
        <v>64</v>
      </c>
      <c r="C203" s="439" t="s">
        <v>122</v>
      </c>
      <c r="D203" s="472">
        <f>[2]BEVÉTEL!$DQ$42</f>
        <v>0</v>
      </c>
      <c r="E203" s="473">
        <f>[2]BEVÉTEL!$DR$42</f>
        <v>0</v>
      </c>
      <c r="F203" s="473">
        <f>[2]BEVÉTEL!$DS$42</f>
        <v>0</v>
      </c>
      <c r="G203" s="473">
        <f>[2]BEVÉTEL!$DQ$90</f>
        <v>0</v>
      </c>
      <c r="H203" s="473">
        <f>[2]BEVÉTEL!$DR$90</f>
        <v>0</v>
      </c>
      <c r="I203" s="473">
        <f>[2]BEVÉTEL!$DS$90</f>
        <v>0</v>
      </c>
      <c r="J203" s="473">
        <f>[2]BEVÉTEL!$DQ$129</f>
        <v>0</v>
      </c>
      <c r="K203" s="473">
        <f>[2]BEVÉTEL!$DR$129</f>
        <v>0</v>
      </c>
      <c r="L203" s="473">
        <f>[2]BEVÉTEL!$DS$129</f>
        <v>0</v>
      </c>
      <c r="M203" s="473">
        <f>[2]BEVÉTEL!$DQ$165</f>
        <v>0</v>
      </c>
      <c r="N203" s="473">
        <f>[2]BEVÉTEL!$DR$165</f>
        <v>0</v>
      </c>
      <c r="O203" s="473">
        <f>[2]BEVÉTEL!$DS$165</f>
        <v>0</v>
      </c>
      <c r="P203" s="473">
        <f>[2]BEVÉTEL!$DQ$190</f>
        <v>0</v>
      </c>
      <c r="Q203" s="473">
        <f>[2]BEVÉTEL!$DR$190</f>
        <v>0</v>
      </c>
      <c r="R203" s="473">
        <f>[2]BEVÉTEL!$DS$190</f>
        <v>0</v>
      </c>
      <c r="S203" s="473">
        <f>[2]BEVÉTEL!$DQ$215</f>
        <v>0</v>
      </c>
      <c r="T203" s="473">
        <f>[2]BEVÉTEL!$DR$215</f>
        <v>0</v>
      </c>
      <c r="U203" s="490">
        <f>[2]BEVÉTEL!$DS$215</f>
        <v>0</v>
      </c>
      <c r="V203" s="491">
        <f t="shared" si="16"/>
        <v>0</v>
      </c>
      <c r="W203" s="481">
        <f t="shared" si="17"/>
        <v>0</v>
      </c>
      <c r="X203" s="482">
        <f t="shared" si="18"/>
        <v>0</v>
      </c>
    </row>
    <row r="204" spans="1:24" s="112" customFormat="1" ht="11.4">
      <c r="A204" s="458"/>
      <c r="B204" s="437" t="s">
        <v>60</v>
      </c>
      <c r="C204" s="441"/>
      <c r="D204" s="499">
        <f t="shared" ref="D204:U204" si="20">SUM(D201:D203)</f>
        <v>0</v>
      </c>
      <c r="E204" s="497">
        <f t="shared" si="20"/>
        <v>0</v>
      </c>
      <c r="F204" s="497">
        <f t="shared" si="20"/>
        <v>0</v>
      </c>
      <c r="G204" s="497">
        <f t="shared" si="20"/>
        <v>0</v>
      </c>
      <c r="H204" s="497">
        <f t="shared" si="20"/>
        <v>0</v>
      </c>
      <c r="I204" s="497">
        <f t="shared" si="20"/>
        <v>0</v>
      </c>
      <c r="J204" s="497">
        <f t="shared" si="20"/>
        <v>0</v>
      </c>
      <c r="K204" s="497">
        <f t="shared" si="20"/>
        <v>0</v>
      </c>
      <c r="L204" s="497">
        <f t="shared" si="20"/>
        <v>0</v>
      </c>
      <c r="M204" s="497">
        <f t="shared" si="20"/>
        <v>0</v>
      </c>
      <c r="N204" s="497">
        <f t="shared" si="20"/>
        <v>0</v>
      </c>
      <c r="O204" s="497">
        <f t="shared" si="20"/>
        <v>0</v>
      </c>
      <c r="P204" s="497">
        <f t="shared" si="20"/>
        <v>0</v>
      </c>
      <c r="Q204" s="497">
        <f t="shared" si="20"/>
        <v>0</v>
      </c>
      <c r="R204" s="497">
        <f t="shared" si="20"/>
        <v>0</v>
      </c>
      <c r="S204" s="497">
        <f t="shared" si="20"/>
        <v>0</v>
      </c>
      <c r="T204" s="497">
        <f t="shared" si="20"/>
        <v>0</v>
      </c>
      <c r="U204" s="513">
        <f t="shared" si="20"/>
        <v>0</v>
      </c>
      <c r="V204" s="516">
        <f t="shared" si="16"/>
        <v>0</v>
      </c>
      <c r="W204" s="508">
        <f t="shared" si="17"/>
        <v>0</v>
      </c>
      <c r="X204" s="509">
        <f t="shared" si="18"/>
        <v>0</v>
      </c>
    </row>
    <row r="205" spans="1:24">
      <c r="A205" s="443" t="s">
        <v>44</v>
      </c>
      <c r="B205" s="436" t="s">
        <v>76</v>
      </c>
      <c r="C205" s="747"/>
      <c r="D205" s="759"/>
      <c r="E205" s="760"/>
      <c r="F205" s="760"/>
      <c r="G205" s="760"/>
      <c r="H205" s="760"/>
      <c r="I205" s="760"/>
      <c r="J205" s="760"/>
      <c r="K205" s="760"/>
      <c r="L205" s="760"/>
      <c r="M205" s="760"/>
      <c r="N205" s="760"/>
      <c r="O205" s="760"/>
      <c r="P205" s="760"/>
      <c r="Q205" s="760"/>
      <c r="R205" s="760"/>
      <c r="S205" s="760"/>
      <c r="T205" s="760"/>
      <c r="U205" s="745"/>
      <c r="V205" s="733">
        <f t="shared" si="16"/>
        <v>0</v>
      </c>
      <c r="W205" s="734"/>
      <c r="X205" s="735"/>
    </row>
    <row r="206" spans="1:24">
      <c r="A206" s="443"/>
      <c r="B206" s="436" t="s">
        <v>71</v>
      </c>
      <c r="C206" s="748"/>
      <c r="D206" s="759"/>
      <c r="E206" s="760"/>
      <c r="F206" s="760"/>
      <c r="G206" s="760"/>
      <c r="H206" s="760"/>
      <c r="I206" s="760"/>
      <c r="J206" s="760"/>
      <c r="K206" s="760"/>
      <c r="L206" s="760"/>
      <c r="M206" s="760"/>
      <c r="N206" s="760"/>
      <c r="O206" s="760"/>
      <c r="P206" s="760"/>
      <c r="Q206" s="760"/>
      <c r="R206" s="760"/>
      <c r="S206" s="760"/>
      <c r="T206" s="760"/>
      <c r="U206" s="745"/>
      <c r="V206" s="736"/>
      <c r="W206" s="737"/>
      <c r="X206" s="738"/>
    </row>
    <row r="207" spans="1:24">
      <c r="A207" s="443">
        <v>8</v>
      </c>
      <c r="B207" s="436" t="s">
        <v>69</v>
      </c>
      <c r="C207" s="439" t="s">
        <v>143</v>
      </c>
      <c r="D207" s="472">
        <f>[2]BEVÉTEL!$EO$42</f>
        <v>0</v>
      </c>
      <c r="E207" s="473">
        <f>[2]BEVÉTEL!$EP$42</f>
        <v>0</v>
      </c>
      <c r="F207" s="473">
        <f>[2]BEVÉTEL!$EQ$42</f>
        <v>0</v>
      </c>
      <c r="G207" s="473">
        <f>[2]BEVÉTEL!$EO$90</f>
        <v>0</v>
      </c>
      <c r="H207" s="473">
        <f>[2]BEVÉTEL!$EP$90</f>
        <v>0</v>
      </c>
      <c r="I207" s="473">
        <f>[2]BEVÉTEL!$EQ$90</f>
        <v>0</v>
      </c>
      <c r="J207" s="473">
        <f>[2]BEVÉTEL!$EO$129</f>
        <v>0</v>
      </c>
      <c r="K207" s="473">
        <f>[2]BEVÉTEL!$EP$129</f>
        <v>0</v>
      </c>
      <c r="L207" s="473">
        <f>[2]BEVÉTEL!$EQ$129</f>
        <v>0</v>
      </c>
      <c r="M207" s="473">
        <f>[2]BEVÉTEL!$EO$165</f>
        <v>0</v>
      </c>
      <c r="N207" s="473">
        <f>[2]BEVÉTEL!$EP$165</f>
        <v>0</v>
      </c>
      <c r="O207" s="473">
        <f>[2]BEVÉTEL!$EQ$165</f>
        <v>457197</v>
      </c>
      <c r="P207" s="473">
        <f>[2]BEVÉTEL!$EO$190</f>
        <v>0</v>
      </c>
      <c r="Q207" s="473">
        <f>[2]BEVÉTEL!$EP$190</f>
        <v>0</v>
      </c>
      <c r="R207" s="473">
        <f>[2]BEVÉTEL!$EQ$190</f>
        <v>0</v>
      </c>
      <c r="S207" s="473">
        <f>[2]BEVÉTEL!$EO$215</f>
        <v>0</v>
      </c>
      <c r="T207" s="473">
        <f>[2]BEVÉTEL!$EP$215</f>
        <v>0</v>
      </c>
      <c r="U207" s="490">
        <f>[2]BEVÉTEL!$EQ$215</f>
        <v>0</v>
      </c>
      <c r="V207" s="491">
        <f t="shared" si="16"/>
        <v>0</v>
      </c>
      <c r="W207" s="481">
        <f t="shared" si="17"/>
        <v>0</v>
      </c>
      <c r="X207" s="482">
        <f t="shared" si="18"/>
        <v>457197</v>
      </c>
    </row>
    <row r="208" spans="1:24">
      <c r="A208" s="443">
        <v>9</v>
      </c>
      <c r="B208" s="436" t="s">
        <v>70</v>
      </c>
      <c r="C208" s="439" t="s">
        <v>143</v>
      </c>
      <c r="D208" s="472"/>
      <c r="E208" s="473"/>
      <c r="F208" s="473"/>
      <c r="G208" s="473"/>
      <c r="H208" s="473"/>
      <c r="I208" s="473"/>
      <c r="J208" s="473"/>
      <c r="K208" s="473"/>
      <c r="L208" s="473"/>
      <c r="M208" s="473"/>
      <c r="N208" s="473"/>
      <c r="O208" s="473"/>
      <c r="P208" s="473"/>
      <c r="Q208" s="473"/>
      <c r="R208" s="473"/>
      <c r="S208" s="473"/>
      <c r="T208" s="473"/>
      <c r="U208" s="490"/>
      <c r="V208" s="491">
        <f t="shared" si="16"/>
        <v>0</v>
      </c>
      <c r="W208" s="481">
        <f t="shared" si="17"/>
        <v>0</v>
      </c>
      <c r="X208" s="482">
        <f t="shared" si="18"/>
        <v>0</v>
      </c>
    </row>
    <row r="209" spans="1:24" ht="24">
      <c r="A209" s="443"/>
      <c r="B209" s="436" t="s">
        <v>72</v>
      </c>
      <c r="C209" s="439"/>
      <c r="D209" s="759"/>
      <c r="E209" s="760"/>
      <c r="F209" s="760"/>
      <c r="G209" s="760"/>
      <c r="H209" s="760"/>
      <c r="I209" s="760"/>
      <c r="J209" s="760"/>
      <c r="K209" s="760"/>
      <c r="L209" s="760"/>
      <c r="M209" s="760"/>
      <c r="N209" s="760"/>
      <c r="O209" s="760"/>
      <c r="P209" s="760"/>
      <c r="Q209" s="760"/>
      <c r="R209" s="760"/>
      <c r="S209" s="760"/>
      <c r="T209" s="760"/>
      <c r="U209" s="745"/>
      <c r="V209" s="739">
        <f t="shared" si="16"/>
        <v>0</v>
      </c>
      <c r="W209" s="740"/>
      <c r="X209" s="741"/>
    </row>
    <row r="210" spans="1:24">
      <c r="A210" s="443">
        <v>10</v>
      </c>
      <c r="B210" s="436" t="s">
        <v>69</v>
      </c>
      <c r="C210" s="439" t="s">
        <v>143</v>
      </c>
      <c r="D210" s="472">
        <f>[2]BEVÉTEL!$ER$42</f>
        <v>0</v>
      </c>
      <c r="E210" s="473">
        <f>[2]BEVÉTEL!$ES$42</f>
        <v>0</v>
      </c>
      <c r="F210" s="473">
        <f>[2]BEVÉTEL!$ET$42</f>
        <v>0</v>
      </c>
      <c r="G210" s="473">
        <f>[2]BEVÉTEL!$ER$90</f>
        <v>0</v>
      </c>
      <c r="H210" s="473">
        <f>[2]BEVÉTEL!$ES$90</f>
        <v>0</v>
      </c>
      <c r="I210" s="473">
        <f>[2]BEVÉTEL!$ET$90</f>
        <v>0</v>
      </c>
      <c r="J210" s="473">
        <f>[2]BEVÉTEL!$ER$129</f>
        <v>0</v>
      </c>
      <c r="K210" s="473">
        <f>[2]BEVÉTEL!$ES$129</f>
        <v>0</v>
      </c>
      <c r="L210" s="473">
        <f>[2]BEVÉTEL!$ET$129</f>
        <v>0</v>
      </c>
      <c r="M210" s="473">
        <f>[2]BEVÉTEL!$ER$165</f>
        <v>0</v>
      </c>
      <c r="N210" s="473">
        <f>[2]BEVÉTEL!$ES$165</f>
        <v>0</v>
      </c>
      <c r="O210" s="473">
        <f>[2]BEVÉTEL!$ET$165</f>
        <v>0</v>
      </c>
      <c r="P210" s="473">
        <f>[2]BEVÉTEL!$ER$190</f>
        <v>0</v>
      </c>
      <c r="Q210" s="473">
        <f>[2]BEVÉTEL!$ES$190</f>
        <v>0</v>
      </c>
      <c r="R210" s="473">
        <f>[2]BEVÉTEL!$ET$190</f>
        <v>0</v>
      </c>
      <c r="S210" s="473">
        <f>[2]BEVÉTEL!$ER$215</f>
        <v>0</v>
      </c>
      <c r="T210" s="473">
        <f>[2]BEVÉTEL!$ES$215</f>
        <v>0</v>
      </c>
      <c r="U210" s="490">
        <f>[2]BEVÉTEL!$ET$215</f>
        <v>0</v>
      </c>
      <c r="V210" s="491">
        <f t="shared" si="16"/>
        <v>0</v>
      </c>
      <c r="W210" s="481">
        <f t="shared" si="17"/>
        <v>0</v>
      </c>
      <c r="X210" s="482">
        <f t="shared" si="18"/>
        <v>0</v>
      </c>
    </row>
    <row r="211" spans="1:24">
      <c r="A211" s="443">
        <v>11</v>
      </c>
      <c r="B211" s="436" t="s">
        <v>70</v>
      </c>
      <c r="C211" s="439" t="s">
        <v>143</v>
      </c>
      <c r="D211" s="472">
        <f>[2]BEVÉTEL!$EU$42</f>
        <v>0</v>
      </c>
      <c r="E211" s="473">
        <f>[2]BEVÉTEL!$EV$42</f>
        <v>0</v>
      </c>
      <c r="F211" s="473">
        <f>[2]BEVÉTEL!$EW$42</f>
        <v>0</v>
      </c>
      <c r="G211" s="473">
        <f>[2]BEVÉTEL!$EU$90</f>
        <v>0</v>
      </c>
      <c r="H211" s="473">
        <f>[2]BEVÉTEL!$EV$90</f>
        <v>0</v>
      </c>
      <c r="I211" s="473">
        <f>[2]BEVÉTEL!$EW$90</f>
        <v>0</v>
      </c>
      <c r="J211" s="473">
        <f>[2]BEVÉTEL!$EU$129</f>
        <v>0</v>
      </c>
      <c r="K211" s="473">
        <f>[2]BEVÉTEL!$EV$129</f>
        <v>0</v>
      </c>
      <c r="L211" s="473">
        <f>[2]BEVÉTEL!$EW$129</f>
        <v>0</v>
      </c>
      <c r="M211" s="473">
        <f>[2]BEVÉTEL!$EU$165</f>
        <v>0</v>
      </c>
      <c r="N211" s="473">
        <f>[2]BEVÉTEL!$EV$165</f>
        <v>0</v>
      </c>
      <c r="O211" s="473">
        <f>[2]BEVÉTEL!$EW$165</f>
        <v>0</v>
      </c>
      <c r="P211" s="473">
        <f>[2]BEVÉTEL!$EU$190</f>
        <v>0</v>
      </c>
      <c r="Q211" s="473">
        <f>[2]BEVÉTEL!$EV$190</f>
        <v>0</v>
      </c>
      <c r="R211" s="473">
        <f>[2]BEVÉTEL!$EW$190</f>
        <v>0</v>
      </c>
      <c r="S211" s="473">
        <f>[2]BEVÉTEL!$EU$215</f>
        <v>0</v>
      </c>
      <c r="T211" s="473">
        <f>[2]BEVÉTEL!$EV$215</f>
        <v>0</v>
      </c>
      <c r="U211" s="490">
        <f>[2]BEVÉTEL!$EW$215</f>
        <v>0</v>
      </c>
      <c r="V211" s="491">
        <f t="shared" si="16"/>
        <v>0</v>
      </c>
      <c r="W211" s="481">
        <f t="shared" si="17"/>
        <v>0</v>
      </c>
      <c r="X211" s="482">
        <f t="shared" si="18"/>
        <v>0</v>
      </c>
    </row>
    <row r="212" spans="1:24" ht="24">
      <c r="A212" s="443"/>
      <c r="B212" s="436" t="s">
        <v>73</v>
      </c>
      <c r="C212" s="439"/>
      <c r="D212" s="759"/>
      <c r="E212" s="760"/>
      <c r="F212" s="760"/>
      <c r="G212" s="760"/>
      <c r="H212" s="760"/>
      <c r="I212" s="760"/>
      <c r="J212" s="760"/>
      <c r="K212" s="760"/>
      <c r="L212" s="760"/>
      <c r="M212" s="760"/>
      <c r="N212" s="760"/>
      <c r="O212" s="760"/>
      <c r="P212" s="760"/>
      <c r="Q212" s="760"/>
      <c r="R212" s="760"/>
      <c r="S212" s="760"/>
      <c r="T212" s="760"/>
      <c r="U212" s="745"/>
      <c r="V212" s="739">
        <f t="shared" si="16"/>
        <v>0</v>
      </c>
      <c r="W212" s="740"/>
      <c r="X212" s="741"/>
    </row>
    <row r="213" spans="1:24">
      <c r="A213" s="443">
        <v>12</v>
      </c>
      <c r="B213" s="170" t="s">
        <v>123</v>
      </c>
      <c r="C213" s="439" t="s">
        <v>127</v>
      </c>
      <c r="D213" s="472">
        <f>[2]BEVÉTEL!$EF$42</f>
        <v>0</v>
      </c>
      <c r="E213" s="473">
        <f>[2]BEVÉTEL!$EG$42</f>
        <v>0</v>
      </c>
      <c r="F213" s="473">
        <f>[2]BEVÉTEL!$EH$42</f>
        <v>0</v>
      </c>
      <c r="G213" s="473">
        <f>[2]BEVÉTEL!$EF$90</f>
        <v>0</v>
      </c>
      <c r="H213" s="473">
        <f>[2]BEVÉTEL!$EG$90</f>
        <v>0</v>
      </c>
      <c r="I213" s="473">
        <f>[2]BEVÉTEL!$EH$90</f>
        <v>0</v>
      </c>
      <c r="J213" s="473">
        <f>[2]BEVÉTEL!$EF$129</f>
        <v>0</v>
      </c>
      <c r="K213" s="473">
        <f>[2]BEVÉTEL!$EG$129</f>
        <v>0</v>
      </c>
      <c r="L213" s="473">
        <f>[2]BEVÉTEL!$EH$129</f>
        <v>0</v>
      </c>
      <c r="M213" s="473">
        <f>[2]BEVÉTEL!$EF$165</f>
        <v>0</v>
      </c>
      <c r="N213" s="473">
        <f>[2]BEVÉTEL!$EG$165</f>
        <v>0</v>
      </c>
      <c r="O213" s="473">
        <f>[2]BEVÉTEL!$EH$165</f>
        <v>0</v>
      </c>
      <c r="P213" s="473">
        <f>[2]BEVÉTEL!$EF$190</f>
        <v>0</v>
      </c>
      <c r="Q213" s="473">
        <f>[2]BEVÉTEL!$EG$190</f>
        <v>0</v>
      </c>
      <c r="R213" s="473">
        <f>[2]BEVÉTEL!$EH$190</f>
        <v>0</v>
      </c>
      <c r="S213" s="473">
        <f>[2]BEVÉTEL!$EF$215</f>
        <v>0</v>
      </c>
      <c r="T213" s="473">
        <f>[2]BEVÉTEL!$EG$215</f>
        <v>0</v>
      </c>
      <c r="U213" s="490">
        <f>[2]BEVÉTEL!$EH$215</f>
        <v>0</v>
      </c>
      <c r="V213" s="491">
        <f t="shared" si="16"/>
        <v>0</v>
      </c>
      <c r="W213" s="481">
        <f t="shared" si="17"/>
        <v>0</v>
      </c>
      <c r="X213" s="482">
        <f t="shared" si="18"/>
        <v>0</v>
      </c>
    </row>
    <row r="214" spans="1:24" s="112" customFormat="1">
      <c r="A214" s="443">
        <v>13</v>
      </c>
      <c r="B214" s="170" t="s">
        <v>261</v>
      </c>
      <c r="C214" s="439" t="s">
        <v>128</v>
      </c>
      <c r="D214" s="472">
        <f>[2]BEVÉTEL!$EC$42</f>
        <v>0</v>
      </c>
      <c r="E214" s="473">
        <f>[2]BEVÉTEL!$ED$42</f>
        <v>0</v>
      </c>
      <c r="F214" s="473">
        <f>[2]BEVÉTEL!$EE$42</f>
        <v>0</v>
      </c>
      <c r="G214" s="473">
        <f>[2]BEVÉTEL!$EC$90</f>
        <v>0</v>
      </c>
      <c r="H214" s="473">
        <f>[2]BEVÉTEL!$ED$90</f>
        <v>0</v>
      </c>
      <c r="I214" s="473">
        <f>[2]BEVÉTEL!$EE$90</f>
        <v>0</v>
      </c>
      <c r="J214" s="473">
        <f>[2]BEVÉTEL!$EC$129</f>
        <v>0</v>
      </c>
      <c r="K214" s="473">
        <f>[2]BEVÉTEL!$ED$129</f>
        <v>0</v>
      </c>
      <c r="L214" s="473">
        <f>[2]BEVÉTEL!$EE$129</f>
        <v>0</v>
      </c>
      <c r="M214" s="473">
        <f>[2]BEVÉTEL!$EC$165</f>
        <v>0</v>
      </c>
      <c r="N214" s="473">
        <f>[2]BEVÉTEL!$ED$165</f>
        <v>0</v>
      </c>
      <c r="O214" s="473">
        <f>[2]BEVÉTEL!$EE$165</f>
        <v>0</v>
      </c>
      <c r="P214" s="473">
        <f>[2]BEVÉTEL!$EC$190</f>
        <v>0</v>
      </c>
      <c r="Q214" s="473">
        <f>[2]BEVÉTEL!$ED$190</f>
        <v>0</v>
      </c>
      <c r="R214" s="473">
        <f>[2]BEVÉTEL!$EE$190</f>
        <v>0</v>
      </c>
      <c r="S214" s="473">
        <f>[2]BEVÉTEL!$EC$215</f>
        <v>0</v>
      </c>
      <c r="T214" s="473">
        <f>[2]BEVÉTEL!$ED$215</f>
        <v>0</v>
      </c>
      <c r="U214" s="490">
        <f>[2]BEVÉTEL!$EE$215</f>
        <v>0</v>
      </c>
      <c r="V214" s="491">
        <f t="shared" si="16"/>
        <v>0</v>
      </c>
      <c r="W214" s="481">
        <f t="shared" si="17"/>
        <v>0</v>
      </c>
      <c r="X214" s="482">
        <f t="shared" si="18"/>
        <v>0</v>
      </c>
    </row>
    <row r="215" spans="1:24" s="112" customFormat="1">
      <c r="A215" s="443">
        <v>14</v>
      </c>
      <c r="B215" s="170" t="s">
        <v>258</v>
      </c>
      <c r="C215" s="439" t="s">
        <v>129</v>
      </c>
      <c r="D215" s="472">
        <f>[2]BEVÉTEL!$EX$42</f>
        <v>0</v>
      </c>
      <c r="E215" s="473">
        <f>[2]BEVÉTEL!$EY$42</f>
        <v>0</v>
      </c>
      <c r="F215" s="473">
        <f>[2]BEVÉTEL!$EZ$42</f>
        <v>0</v>
      </c>
      <c r="G215" s="473">
        <f>[2]BEVÉTEL!$EX$90</f>
        <v>0</v>
      </c>
      <c r="H215" s="473">
        <f>[2]BEVÉTEL!$EY$90</f>
        <v>0</v>
      </c>
      <c r="I215" s="473">
        <f>[2]BEVÉTEL!$EZ$90</f>
        <v>0</v>
      </c>
      <c r="J215" s="473">
        <f>[2]BEVÉTEL!$EX$129</f>
        <v>0</v>
      </c>
      <c r="K215" s="473">
        <f>[2]BEVÉTEL!$EY$129</f>
        <v>0</v>
      </c>
      <c r="L215" s="473">
        <f>[2]BEVÉTEL!$EZ$129</f>
        <v>0</v>
      </c>
      <c r="M215" s="473">
        <f>[2]BEVÉTEL!$EX$165</f>
        <v>0</v>
      </c>
      <c r="N215" s="473">
        <f>[2]BEVÉTEL!$EY$165</f>
        <v>0</v>
      </c>
      <c r="O215" s="473">
        <f>[2]BEVÉTEL!$EZ$165</f>
        <v>0</v>
      </c>
      <c r="P215" s="473">
        <f>[2]BEVÉTEL!$EX$190</f>
        <v>0</v>
      </c>
      <c r="Q215" s="473">
        <f>[2]BEVÉTEL!$EY$190</f>
        <v>0</v>
      </c>
      <c r="R215" s="473">
        <f>[2]BEVÉTEL!$EZ$190</f>
        <v>0</v>
      </c>
      <c r="S215" s="473">
        <f>[2]BEVÉTEL!$EX$215</f>
        <v>0</v>
      </c>
      <c r="T215" s="473">
        <f>[2]BEVÉTEL!$EY$215</f>
        <v>0</v>
      </c>
      <c r="U215" s="490">
        <f>[2]BEVÉTEL!$EZ$215</f>
        <v>0</v>
      </c>
      <c r="V215" s="491">
        <f t="shared" si="16"/>
        <v>0</v>
      </c>
      <c r="W215" s="481">
        <f t="shared" si="17"/>
        <v>0</v>
      </c>
      <c r="X215" s="482">
        <f t="shared" si="18"/>
        <v>0</v>
      </c>
    </row>
    <row r="216" spans="1:24" s="112" customFormat="1" ht="11.4">
      <c r="A216" s="458"/>
      <c r="B216" s="437" t="s">
        <v>41</v>
      </c>
      <c r="C216" s="441"/>
      <c r="D216" s="499">
        <f>SUM(D213:D215,D207,D208,D210,D211)</f>
        <v>0</v>
      </c>
      <c r="E216" s="497">
        <f>SUM(E213:E215,E211,E210,E208,E207)</f>
        <v>0</v>
      </c>
      <c r="F216" s="500">
        <f>SUM(F213:F215,F211,F210,F208,F207)</f>
        <v>0</v>
      </c>
      <c r="G216" s="497">
        <f>SUM(G213:G215,G207,G208,G210,G211)</f>
        <v>0</v>
      </c>
      <c r="H216" s="497">
        <f>SUM(H213:H215,H211,H210,H208,H207)</f>
        <v>0</v>
      </c>
      <c r="I216" s="500">
        <f>SUM(I213:I215,I211,I210,I208,I207)</f>
        <v>0</v>
      </c>
      <c r="J216" s="497">
        <f>SUM(J213:J215,J207,J208,J210,J211)</f>
        <v>0</v>
      </c>
      <c r="K216" s="497">
        <f>SUM(K213:K215,K211,K210,K208,K207)</f>
        <v>0</v>
      </c>
      <c r="L216" s="500">
        <f>SUM(L213:L215,L211,L210,L208,L207)</f>
        <v>0</v>
      </c>
      <c r="M216" s="497">
        <f>SUM(M213:M215,M207,M208,M210,M211)</f>
        <v>0</v>
      </c>
      <c r="N216" s="497">
        <f>SUM(N213:N215,N211,N210,N208,N207)</f>
        <v>0</v>
      </c>
      <c r="O216" s="500">
        <f>SUM(O213:O215,O211,O210,O208,O207)</f>
        <v>457197</v>
      </c>
      <c r="P216" s="497">
        <f>SUM(P213:P215,P207,P208,P210,P211)</f>
        <v>0</v>
      </c>
      <c r="Q216" s="497">
        <f>SUM(Q213:Q215,Q211,Q210,Q208,Q207)</f>
        <v>0</v>
      </c>
      <c r="R216" s="500">
        <f>SUM(R213:R215,R211,R210,R208,R207)</f>
        <v>0</v>
      </c>
      <c r="S216" s="497">
        <f>SUM(S213:S215,S207,S208,S210,S211)</f>
        <v>0</v>
      </c>
      <c r="T216" s="497">
        <f>SUM(T213:T215,T211,T210,T208,T207)</f>
        <v>0</v>
      </c>
      <c r="U216" s="514">
        <f>SUM(U213:U215,U211,U210,U208,U207)</f>
        <v>0</v>
      </c>
      <c r="V216" s="516">
        <f t="shared" si="16"/>
        <v>0</v>
      </c>
      <c r="W216" s="508">
        <f t="shared" si="17"/>
        <v>0</v>
      </c>
      <c r="X216" s="509">
        <f t="shared" si="18"/>
        <v>457197</v>
      </c>
    </row>
    <row r="217" spans="1:24" s="112" customFormat="1" thickBot="1">
      <c r="A217" s="462"/>
      <c r="B217" s="438" t="s">
        <v>87</v>
      </c>
      <c r="C217" s="442"/>
      <c r="D217" s="502">
        <f>SUM(D216,D204,D199)</f>
        <v>0</v>
      </c>
      <c r="E217" s="503">
        <f>SUM(E216,E204,E199)</f>
        <v>0</v>
      </c>
      <c r="F217" s="504">
        <f>SUM(F199,F204,F216)</f>
        <v>525000</v>
      </c>
      <c r="G217" s="503">
        <f>SUM(G216,G204,G199)</f>
        <v>0</v>
      </c>
      <c r="H217" s="503">
        <f>SUM(H216,H204,H199)</f>
        <v>0</v>
      </c>
      <c r="I217" s="504">
        <f>SUM(I199,I204,I216)</f>
        <v>0</v>
      </c>
      <c r="J217" s="503">
        <f>SUM(J216,J204,J199)</f>
        <v>0</v>
      </c>
      <c r="K217" s="503">
        <f>SUM(K216,K204,K199)</f>
        <v>0</v>
      </c>
      <c r="L217" s="504">
        <f>SUM(L199,L204,L216)</f>
        <v>0</v>
      </c>
      <c r="M217" s="503">
        <f>SUM(M216,M204,M199)</f>
        <v>0</v>
      </c>
      <c r="N217" s="503">
        <f>SUM(N216,N204,N199)</f>
        <v>0</v>
      </c>
      <c r="O217" s="504">
        <f>SUM(O199,O204,O216)</f>
        <v>457197</v>
      </c>
      <c r="P217" s="503">
        <f>SUM(P216,P204,P199)</f>
        <v>0</v>
      </c>
      <c r="Q217" s="503">
        <f>SUM(Q216,Q204,Q199)</f>
        <v>0</v>
      </c>
      <c r="R217" s="504">
        <f>SUM(R199,R204,R216)</f>
        <v>0</v>
      </c>
      <c r="S217" s="503">
        <f>SUM(S216,S204,S199)</f>
        <v>0</v>
      </c>
      <c r="T217" s="503">
        <f>SUM(T216,T204,T199)</f>
        <v>0</v>
      </c>
      <c r="U217" s="515">
        <f>SUM(U199,U204,U216)</f>
        <v>0</v>
      </c>
      <c r="V217" s="517">
        <f t="shared" si="16"/>
        <v>0</v>
      </c>
      <c r="W217" s="511">
        <f t="shared" si="17"/>
        <v>0</v>
      </c>
      <c r="X217" s="518">
        <f t="shared" si="18"/>
        <v>982197</v>
      </c>
    </row>
    <row r="236" spans="1:31" ht="12.6" thickBot="1"/>
    <row r="237" spans="1:31" s="106" customFormat="1" ht="15" customHeight="1" thickBot="1">
      <c r="A237" s="105"/>
      <c r="C237" s="764" t="s">
        <v>262</v>
      </c>
      <c r="D237" s="765"/>
      <c r="E237" s="765"/>
      <c r="F237" s="765"/>
      <c r="G237" s="765"/>
      <c r="H237" s="765"/>
      <c r="I237" s="765"/>
      <c r="J237" s="765"/>
      <c r="K237" s="765"/>
      <c r="L237" s="765"/>
      <c r="M237" s="765"/>
      <c r="N237" s="765"/>
      <c r="O237" s="765"/>
      <c r="P237" s="765"/>
      <c r="Q237" s="765"/>
      <c r="R237" s="765"/>
      <c r="S237" s="765"/>
      <c r="T237" s="765"/>
      <c r="U237" s="765"/>
      <c r="V237" s="765"/>
      <c r="W237" s="765"/>
      <c r="X237" s="766"/>
    </row>
    <row r="238" spans="1:31" s="106" customFormat="1" ht="32.25" customHeight="1">
      <c r="A238" s="105"/>
      <c r="C238" s="767" t="s">
        <v>190</v>
      </c>
      <c r="D238" s="785" t="s">
        <v>191</v>
      </c>
      <c r="E238" s="786"/>
      <c r="F238" s="787"/>
      <c r="G238" s="788" t="s">
        <v>326</v>
      </c>
      <c r="H238" s="786"/>
      <c r="I238" s="787"/>
      <c r="J238" s="788" t="s">
        <v>193</v>
      </c>
      <c r="K238" s="786"/>
      <c r="L238" s="787"/>
      <c r="M238" s="789" t="s">
        <v>315</v>
      </c>
      <c r="N238" s="790"/>
      <c r="O238" s="791"/>
      <c r="P238" s="788"/>
      <c r="Q238" s="786"/>
      <c r="R238" s="787"/>
      <c r="S238" s="788"/>
      <c r="T238" s="786"/>
      <c r="U238" s="786"/>
      <c r="V238" s="769" t="s">
        <v>328</v>
      </c>
      <c r="W238" s="770"/>
      <c r="X238" s="771"/>
    </row>
    <row r="239" spans="1:31" s="106" customFormat="1" ht="73.5" customHeight="1" thickBot="1">
      <c r="A239" s="105"/>
      <c r="C239" s="768"/>
      <c r="D239" s="792" t="s">
        <v>198</v>
      </c>
      <c r="E239" s="793"/>
      <c r="F239" s="794"/>
      <c r="G239" s="795" t="s">
        <v>327</v>
      </c>
      <c r="H239" s="793"/>
      <c r="I239" s="794"/>
      <c r="J239" s="795" t="s">
        <v>312</v>
      </c>
      <c r="K239" s="793"/>
      <c r="L239" s="794"/>
      <c r="M239" s="796" t="s">
        <v>314</v>
      </c>
      <c r="N239" s="797"/>
      <c r="O239" s="798"/>
      <c r="P239" s="795"/>
      <c r="Q239" s="793"/>
      <c r="R239" s="794"/>
      <c r="S239" s="795"/>
      <c r="T239" s="793"/>
      <c r="U239" s="793"/>
      <c r="V239" s="772"/>
      <c r="W239" s="773"/>
      <c r="X239" s="774"/>
    </row>
    <row r="240" spans="1:31" s="106" customFormat="1" ht="71.400000000000006" customHeight="1">
      <c r="A240" s="434" t="s">
        <v>33</v>
      </c>
      <c r="B240" s="435" t="s">
        <v>105</v>
      </c>
      <c r="C240" s="444" t="s">
        <v>206</v>
      </c>
      <c r="D240" s="469" t="s">
        <v>124</v>
      </c>
      <c r="E240" s="470" t="s">
        <v>125</v>
      </c>
      <c r="F240" s="470" t="s">
        <v>126</v>
      </c>
      <c r="G240" s="470" t="s">
        <v>124</v>
      </c>
      <c r="H240" s="470" t="s">
        <v>125</v>
      </c>
      <c r="I240" s="470" t="s">
        <v>126</v>
      </c>
      <c r="J240" s="470" t="s">
        <v>124</v>
      </c>
      <c r="K240" s="470" t="s">
        <v>125</v>
      </c>
      <c r="L240" s="470" t="s">
        <v>126</v>
      </c>
      <c r="M240" s="470" t="s">
        <v>124</v>
      </c>
      <c r="N240" s="470" t="s">
        <v>125</v>
      </c>
      <c r="O240" s="470" t="s">
        <v>126</v>
      </c>
      <c r="P240" s="470" t="s">
        <v>124</v>
      </c>
      <c r="Q240" s="470" t="s">
        <v>125</v>
      </c>
      <c r="R240" s="470" t="s">
        <v>126</v>
      </c>
      <c r="S240" s="470" t="s">
        <v>124</v>
      </c>
      <c r="T240" s="470" t="s">
        <v>125</v>
      </c>
      <c r="U240" s="488" t="s">
        <v>126</v>
      </c>
      <c r="V240" s="489" t="s">
        <v>124</v>
      </c>
      <c r="W240" s="479" t="s">
        <v>125</v>
      </c>
      <c r="X240" s="480" t="s">
        <v>126</v>
      </c>
      <c r="AE240" s="107"/>
    </row>
    <row r="241" spans="1:24">
      <c r="A241" s="443" t="s">
        <v>8</v>
      </c>
      <c r="B241" s="436" t="s">
        <v>46</v>
      </c>
      <c r="C241" s="440" t="s">
        <v>289</v>
      </c>
      <c r="D241" s="759"/>
      <c r="E241" s="760"/>
      <c r="F241" s="760"/>
      <c r="G241" s="760"/>
      <c r="H241" s="760"/>
      <c r="I241" s="760"/>
      <c r="J241" s="760"/>
      <c r="K241" s="760"/>
      <c r="L241" s="760"/>
      <c r="M241" s="760"/>
      <c r="N241" s="760"/>
      <c r="O241" s="760"/>
      <c r="P241" s="760"/>
      <c r="Q241" s="760"/>
      <c r="R241" s="760"/>
      <c r="S241" s="760"/>
      <c r="T241" s="760"/>
      <c r="U241" s="745"/>
      <c r="V241" s="761"/>
      <c r="W241" s="762"/>
      <c r="X241" s="763"/>
    </row>
    <row r="242" spans="1:24">
      <c r="A242" s="443">
        <v>1</v>
      </c>
      <c r="B242" s="170" t="s">
        <v>61</v>
      </c>
      <c r="C242" s="439" t="s">
        <v>113</v>
      </c>
      <c r="D242" s="472">
        <f>[3]BEVÉTEL!$M$42</f>
        <v>0</v>
      </c>
      <c r="E242" s="473">
        <f>[3]BEVÉTEL!$N$42</f>
        <v>0</v>
      </c>
      <c r="F242" s="473">
        <f>[3]BEVÉTEL!$O$42</f>
        <v>0</v>
      </c>
      <c r="G242" s="473">
        <f>[3]BEVÉTEL!$M$90</f>
        <v>0</v>
      </c>
      <c r="H242" s="473">
        <f>[3]BEVÉTEL!$N$90</f>
        <v>0</v>
      </c>
      <c r="I242" s="473">
        <f>[3]BEVÉTEL!$O$90</f>
        <v>0</v>
      </c>
      <c r="J242" s="473">
        <f>[3]BEVÉTEL!$M$129</f>
        <v>0</v>
      </c>
      <c r="K242" s="473">
        <f>[3]BEVÉTEL!$N$129</f>
        <v>0</v>
      </c>
      <c r="L242" s="473">
        <f>[3]BEVÉTEL!$O$129</f>
        <v>0</v>
      </c>
      <c r="M242" s="473">
        <f>[3]BEVÉTEL!$M$165</f>
        <v>0</v>
      </c>
      <c r="N242" s="473">
        <f>[3]BEVÉTEL!$N$165</f>
        <v>0</v>
      </c>
      <c r="O242" s="473">
        <f>[3]BEVÉTEL!$O$165</f>
        <v>0</v>
      </c>
      <c r="P242" s="473">
        <f>[3]BEVÉTEL!$M$190</f>
        <v>0</v>
      </c>
      <c r="Q242" s="473">
        <f>[3]BEVÉTEL!$N$190</f>
        <v>0</v>
      </c>
      <c r="R242" s="473">
        <f>[3]BEVÉTEL!$O$190</f>
        <v>0</v>
      </c>
      <c r="S242" s="473">
        <f>[3]BEVÉTEL!$M$215</f>
        <v>0</v>
      </c>
      <c r="T242" s="473">
        <f>[3]BEVÉTEL!$N$215</f>
        <v>0</v>
      </c>
      <c r="U242" s="490">
        <f>[3]BEVÉTEL!$O$215</f>
        <v>0</v>
      </c>
      <c r="V242" s="491">
        <f>D242+G242+J242+M242+P242+S242</f>
        <v>0</v>
      </c>
      <c r="W242" s="481">
        <f t="shared" ref="W242:W265" si="21">E242+H242+K242+N242+Q242+T242</f>
        <v>0</v>
      </c>
      <c r="X242" s="482">
        <f t="shared" ref="X242:X265" si="22">F242+I242+L242+O242+R242+U242</f>
        <v>0</v>
      </c>
    </row>
    <row r="243" spans="1:24" ht="24">
      <c r="A243" s="443"/>
      <c r="B243" s="400" t="s">
        <v>257</v>
      </c>
      <c r="C243" s="439" t="s">
        <v>135</v>
      </c>
      <c r="D243" s="472">
        <f>[3]BEVÉTEL!$P$42</f>
        <v>0</v>
      </c>
      <c r="E243" s="473">
        <f>[3]BEVÉTEL!$Q$42</f>
        <v>0</v>
      </c>
      <c r="F243" s="473">
        <f>[3]BEVÉTEL!$R$42</f>
        <v>0</v>
      </c>
      <c r="G243" s="473">
        <f>[3]BEVÉTEL!$P$90</f>
        <v>0</v>
      </c>
      <c r="H243" s="473">
        <f>[3]BEVÉTEL!$Q$90</f>
        <v>0</v>
      </c>
      <c r="I243" s="473">
        <f>[3]BEVÉTEL!$R$90</f>
        <v>0</v>
      </c>
      <c r="J243" s="473">
        <f>[3]BEVÉTEL!$P$129</f>
        <v>0</v>
      </c>
      <c r="K243" s="473">
        <f>[3]BEVÉTEL!$Q$129</f>
        <v>0</v>
      </c>
      <c r="L243" s="473">
        <f>[3]BEVÉTEL!$R$129</f>
        <v>0</v>
      </c>
      <c r="M243" s="473">
        <f>[3]BEVÉTEL!$P$165</f>
        <v>0</v>
      </c>
      <c r="N243" s="473">
        <f>[3]BEVÉTEL!$Q$165</f>
        <v>0</v>
      </c>
      <c r="O243" s="473">
        <f>[3]BEVÉTEL!$R$165</f>
        <v>0</v>
      </c>
      <c r="P243" s="473">
        <f>[3]BEVÉTEL!$P$190</f>
        <v>0</v>
      </c>
      <c r="Q243" s="473">
        <f>[3]BEVÉTEL!$Q$190</f>
        <v>0</v>
      </c>
      <c r="R243" s="473">
        <f>[3]BEVÉTEL!$R$190</f>
        <v>0</v>
      </c>
      <c r="S243" s="473">
        <f>[3]BEVÉTEL!$P$215</f>
        <v>0</v>
      </c>
      <c r="T243" s="473">
        <f>[3]BEVÉTEL!$Q$215</f>
        <v>0</v>
      </c>
      <c r="U243" s="490">
        <f>[3]BEVÉTEL!$R$215</f>
        <v>0</v>
      </c>
      <c r="V243" s="491">
        <f t="shared" ref="V243:V265" si="23">D243+G243+J243+M243+P243+S243</f>
        <v>0</v>
      </c>
      <c r="W243" s="481">
        <f t="shared" si="21"/>
        <v>0</v>
      </c>
      <c r="X243" s="482">
        <f t="shared" si="22"/>
        <v>0</v>
      </c>
    </row>
    <row r="244" spans="1:24">
      <c r="A244" s="443">
        <v>2</v>
      </c>
      <c r="B244" s="170" t="s">
        <v>48</v>
      </c>
      <c r="C244" s="439" t="s">
        <v>115</v>
      </c>
      <c r="D244" s="472">
        <f>[3]BEVÉTEL!$BU$42</f>
        <v>0</v>
      </c>
      <c r="E244" s="473">
        <f>[3]BEVÉTEL!$BV$42</f>
        <v>0</v>
      </c>
      <c r="F244" s="473">
        <f>[3]BEVÉTEL!$BW$42</f>
        <v>0</v>
      </c>
      <c r="G244" s="473">
        <f>[3]BEVÉTEL!$BU$90</f>
        <v>0</v>
      </c>
      <c r="H244" s="473">
        <f>[3]BEVÉTEL!$BV$90</f>
        <v>0</v>
      </c>
      <c r="I244" s="473">
        <f>[3]BEVÉTEL!$BW$90</f>
        <v>0</v>
      </c>
      <c r="J244" s="473">
        <f>[3]BEVÉTEL!$BU$129</f>
        <v>0</v>
      </c>
      <c r="K244" s="473">
        <f>[3]BEVÉTEL!$BV$129</f>
        <v>0</v>
      </c>
      <c r="L244" s="473">
        <f>[3]BEVÉTEL!$BW$129</f>
        <v>0</v>
      </c>
      <c r="M244" s="473">
        <f>[3]BEVÉTEL!$BU$165</f>
        <v>0</v>
      </c>
      <c r="N244" s="473">
        <f>[3]BEVÉTEL!$BV$165</f>
        <v>0</v>
      </c>
      <c r="O244" s="473">
        <f>[3]BEVÉTEL!$BW$165</f>
        <v>0</v>
      </c>
      <c r="P244" s="473">
        <f>[3]BEVÉTEL!$BU$190</f>
        <v>0</v>
      </c>
      <c r="Q244" s="473">
        <f>[3]BEVÉTEL!$BV$190</f>
        <v>0</v>
      </c>
      <c r="R244" s="473">
        <f>[3]BEVÉTEL!$BW$190</f>
        <v>0</v>
      </c>
      <c r="S244" s="473">
        <f>[3]BEVÉTEL!$BU$215</f>
        <v>0</v>
      </c>
      <c r="T244" s="473">
        <f>[3]BEVÉTEL!$BV$215</f>
        <v>0</v>
      </c>
      <c r="U244" s="490">
        <f>[3]BEVÉTEL!$BW$215</f>
        <v>0</v>
      </c>
      <c r="V244" s="491">
        <f t="shared" si="23"/>
        <v>0</v>
      </c>
      <c r="W244" s="481">
        <f t="shared" si="21"/>
        <v>0</v>
      </c>
      <c r="X244" s="482">
        <f t="shared" si="22"/>
        <v>0</v>
      </c>
    </row>
    <row r="245" spans="1:24">
      <c r="A245" s="443">
        <v>3</v>
      </c>
      <c r="B245" s="170" t="s">
        <v>227</v>
      </c>
      <c r="C245" s="439" t="s">
        <v>116</v>
      </c>
      <c r="D245" s="472">
        <f>[3]BEVÉTEL!$AB$42</f>
        <v>0</v>
      </c>
      <c r="E245" s="473">
        <f>[3]BEVÉTEL!$AC$42</f>
        <v>0</v>
      </c>
      <c r="F245" s="473">
        <f>[3]BEVÉTEL!$AD$42</f>
        <v>0</v>
      </c>
      <c r="G245" s="473">
        <f>[3]BEVÉTEL!$AB$90</f>
        <v>0</v>
      </c>
      <c r="H245" s="473">
        <f>[3]BEVÉTEL!$AC$90</f>
        <v>0</v>
      </c>
      <c r="I245" s="473">
        <f>[3]BEVÉTEL!$AD$90</f>
        <v>0</v>
      </c>
      <c r="J245" s="473">
        <f>[3]BEVÉTEL!$AB$129</f>
        <v>15000</v>
      </c>
      <c r="K245" s="473">
        <f>[3]BEVÉTEL!$AC$129</f>
        <v>0</v>
      </c>
      <c r="L245" s="473">
        <f>[3]BEVÉTEL!$AD$129</f>
        <v>0</v>
      </c>
      <c r="M245" s="473">
        <f>[3]BEVÉTEL!$AB$165</f>
        <v>1196000</v>
      </c>
      <c r="N245" s="473">
        <f>[3]BEVÉTEL!$AC$165</f>
        <v>0</v>
      </c>
      <c r="O245" s="473">
        <f>[3]BEVÉTEL!$AD$165</f>
        <v>0</v>
      </c>
      <c r="P245" s="473">
        <f>[3]BEVÉTEL!$AB$190</f>
        <v>0</v>
      </c>
      <c r="Q245" s="473">
        <f>[3]BEVÉTEL!$AC$190</f>
        <v>0</v>
      </c>
      <c r="R245" s="473">
        <f>[3]BEVÉTEL!$AD$190</f>
        <v>0</v>
      </c>
      <c r="S245" s="473">
        <f>[3]BEVÉTEL!$AB$215</f>
        <v>0</v>
      </c>
      <c r="T245" s="473">
        <f>[3]BEVÉTEL!$AC$215</f>
        <v>0</v>
      </c>
      <c r="U245" s="490">
        <f>[3]BEVÉTEL!$AD$215</f>
        <v>0</v>
      </c>
      <c r="V245" s="491">
        <f t="shared" si="23"/>
        <v>1211000</v>
      </c>
      <c r="W245" s="481">
        <f t="shared" si="21"/>
        <v>0</v>
      </c>
      <c r="X245" s="482">
        <f t="shared" si="22"/>
        <v>0</v>
      </c>
    </row>
    <row r="246" spans="1:24" s="112" customFormat="1" ht="24">
      <c r="A246" s="443">
        <v>4</v>
      </c>
      <c r="B246" s="170" t="s">
        <v>63</v>
      </c>
      <c r="C246" s="439" t="s">
        <v>118</v>
      </c>
      <c r="D246" s="472">
        <f>[3]BEVÉTEL!$BL$42</f>
        <v>0</v>
      </c>
      <c r="E246" s="497">
        <f>[3]BEVÉTEL!$BM$42</f>
        <v>0</v>
      </c>
      <c r="F246" s="497">
        <f>[3]BEVÉTEL!$BN$42</f>
        <v>0</v>
      </c>
      <c r="G246" s="473">
        <f>[3]BEVÉTEL!$BL$90</f>
        <v>0</v>
      </c>
      <c r="H246" s="497">
        <f>[3]BEVÉTEL!$BM$90</f>
        <v>0</v>
      </c>
      <c r="I246" s="497">
        <f>[3]BEVÉTEL!$BN$90</f>
        <v>0</v>
      </c>
      <c r="J246" s="473">
        <f>[3]BEVÉTEL!$BL$129</f>
        <v>0</v>
      </c>
      <c r="K246" s="497">
        <f>[3]BEVÉTEL!$BM$129</f>
        <v>0</v>
      </c>
      <c r="L246" s="497">
        <f>[3]BEVÉTEL!$BN$129</f>
        <v>0</v>
      </c>
      <c r="M246" s="473">
        <f>[3]BEVÉTEL!$BL$165</f>
        <v>0</v>
      </c>
      <c r="N246" s="497">
        <f>[3]BEVÉTEL!$BM$165</f>
        <v>0</v>
      </c>
      <c r="O246" s="497">
        <f>[3]BEVÉTEL!$BN$165</f>
        <v>0</v>
      </c>
      <c r="P246" s="473">
        <f>[3]BEVÉTEL!$BL$190</f>
        <v>0</v>
      </c>
      <c r="Q246" s="497">
        <f>[3]BEVÉTEL!$BM$190</f>
        <v>0</v>
      </c>
      <c r="R246" s="497">
        <f>[3]BEVÉTEL!$BN$190</f>
        <v>0</v>
      </c>
      <c r="S246" s="473">
        <f>[3]BEVÉTEL!$BL$215</f>
        <v>0</v>
      </c>
      <c r="T246" s="497">
        <f>[3]BEVÉTEL!$BM$215</f>
        <v>0</v>
      </c>
      <c r="U246" s="513">
        <f>[3]BEVÉTEL!$BN$215</f>
        <v>0</v>
      </c>
      <c r="V246" s="491">
        <f t="shared" si="23"/>
        <v>0</v>
      </c>
      <c r="W246" s="481">
        <f t="shared" si="21"/>
        <v>0</v>
      </c>
      <c r="X246" s="482">
        <f t="shared" si="22"/>
        <v>0</v>
      </c>
    </row>
    <row r="247" spans="1:24" s="112" customFormat="1" ht="11.4">
      <c r="A247" s="458"/>
      <c r="B247" s="437" t="s">
        <v>52</v>
      </c>
      <c r="C247" s="441"/>
      <c r="D247" s="499">
        <f t="shared" ref="D247:U247" si="24">SUM(D244:D246,D242)</f>
        <v>0</v>
      </c>
      <c r="E247" s="497">
        <f t="shared" si="24"/>
        <v>0</v>
      </c>
      <c r="F247" s="497">
        <f t="shared" si="24"/>
        <v>0</v>
      </c>
      <c r="G247" s="497">
        <f t="shared" si="24"/>
        <v>0</v>
      </c>
      <c r="H247" s="497">
        <f t="shared" si="24"/>
        <v>0</v>
      </c>
      <c r="I247" s="497">
        <f t="shared" si="24"/>
        <v>0</v>
      </c>
      <c r="J247" s="497">
        <f t="shared" si="24"/>
        <v>15000</v>
      </c>
      <c r="K247" s="497">
        <f t="shared" si="24"/>
        <v>0</v>
      </c>
      <c r="L247" s="497">
        <f t="shared" si="24"/>
        <v>0</v>
      </c>
      <c r="M247" s="497">
        <f t="shared" si="24"/>
        <v>1196000</v>
      </c>
      <c r="N247" s="497">
        <f t="shared" si="24"/>
        <v>0</v>
      </c>
      <c r="O247" s="497">
        <f t="shared" si="24"/>
        <v>0</v>
      </c>
      <c r="P247" s="497">
        <f t="shared" si="24"/>
        <v>0</v>
      </c>
      <c r="Q247" s="497">
        <f t="shared" si="24"/>
        <v>0</v>
      </c>
      <c r="R247" s="497">
        <f t="shared" si="24"/>
        <v>0</v>
      </c>
      <c r="S247" s="497">
        <f t="shared" si="24"/>
        <v>0</v>
      </c>
      <c r="T247" s="497">
        <f t="shared" si="24"/>
        <v>0</v>
      </c>
      <c r="U247" s="513">
        <f t="shared" si="24"/>
        <v>0</v>
      </c>
      <c r="V247" s="516">
        <f t="shared" si="23"/>
        <v>1211000</v>
      </c>
      <c r="W247" s="508">
        <f t="shared" si="21"/>
        <v>0</v>
      </c>
      <c r="X247" s="509">
        <f t="shared" si="22"/>
        <v>0</v>
      </c>
    </row>
    <row r="248" spans="1:24">
      <c r="A248" s="443" t="s">
        <v>42</v>
      </c>
      <c r="B248" s="436" t="s">
        <v>53</v>
      </c>
      <c r="C248" s="439"/>
      <c r="D248" s="759"/>
      <c r="E248" s="760"/>
      <c r="F248" s="760"/>
      <c r="G248" s="760"/>
      <c r="H248" s="760"/>
      <c r="I248" s="760"/>
      <c r="J248" s="760"/>
      <c r="K248" s="760"/>
      <c r="L248" s="760"/>
      <c r="M248" s="760"/>
      <c r="N248" s="760"/>
      <c r="O248" s="760"/>
      <c r="P248" s="760"/>
      <c r="Q248" s="760"/>
      <c r="R248" s="760"/>
      <c r="S248" s="760"/>
      <c r="T248" s="760"/>
      <c r="U248" s="745"/>
      <c r="V248" s="739">
        <f t="shared" si="23"/>
        <v>0</v>
      </c>
      <c r="W248" s="740"/>
      <c r="X248" s="741"/>
    </row>
    <row r="249" spans="1:24" ht="24">
      <c r="A249" s="443">
        <v>5</v>
      </c>
      <c r="B249" s="436" t="s">
        <v>62</v>
      </c>
      <c r="C249" s="439" t="s">
        <v>119</v>
      </c>
      <c r="D249" s="472">
        <f>[3]BEVÉTEL!$CM$42</f>
        <v>0</v>
      </c>
      <c r="E249" s="473">
        <f>[3]BEVÉTEL!$CN$42</f>
        <v>0</v>
      </c>
      <c r="F249" s="473">
        <f>[3]BEVÉTEL!$CO$42</f>
        <v>0</v>
      </c>
      <c r="G249" s="473">
        <f>[3]BEVÉTEL!$CM$90</f>
        <v>0</v>
      </c>
      <c r="H249" s="473">
        <f>[3]BEVÉTEL!$CN$90</f>
        <v>0</v>
      </c>
      <c r="I249" s="473">
        <f>[3]BEVÉTEL!$CO$90</f>
        <v>0</v>
      </c>
      <c r="J249" s="473">
        <f>[3]BEVÉTEL!$CM$129</f>
        <v>0</v>
      </c>
      <c r="K249" s="473">
        <f>[3]BEVÉTEL!$CN$129</f>
        <v>0</v>
      </c>
      <c r="L249" s="473">
        <f>[3]BEVÉTEL!$CO$129</f>
        <v>0</v>
      </c>
      <c r="M249" s="473">
        <f>[3]BEVÉTEL!$CM$165</f>
        <v>0</v>
      </c>
      <c r="N249" s="473">
        <f>[3]BEVÉTEL!$CN$165</f>
        <v>0</v>
      </c>
      <c r="O249" s="473">
        <f>[3]BEVÉTEL!$CO$165</f>
        <v>0</v>
      </c>
      <c r="P249" s="473">
        <f>[3]BEVÉTEL!$CM$190</f>
        <v>0</v>
      </c>
      <c r="Q249" s="473">
        <f>[3]BEVÉTEL!$CN$190</f>
        <v>0</v>
      </c>
      <c r="R249" s="473">
        <f>[3]BEVÉTEL!$CO$190</f>
        <v>0</v>
      </c>
      <c r="S249" s="473">
        <f>[3]BEVÉTEL!$CM$215</f>
        <v>0</v>
      </c>
      <c r="T249" s="473">
        <f>[3]BEVÉTEL!$CN$215</f>
        <v>0</v>
      </c>
      <c r="U249" s="490">
        <f>[3]BEVÉTEL!$CO$215</f>
        <v>0</v>
      </c>
      <c r="V249" s="491">
        <f t="shared" si="23"/>
        <v>0</v>
      </c>
      <c r="W249" s="481">
        <f t="shared" si="21"/>
        <v>0</v>
      </c>
      <c r="X249" s="482">
        <f t="shared" si="22"/>
        <v>0</v>
      </c>
    </row>
    <row r="250" spans="1:24">
      <c r="A250" s="443">
        <v>6</v>
      </c>
      <c r="B250" s="436" t="s">
        <v>120</v>
      </c>
      <c r="C250" s="439" t="s">
        <v>121</v>
      </c>
      <c r="D250" s="472">
        <f>[3]BEVÉTEL!$CY$42</f>
        <v>0</v>
      </c>
      <c r="E250" s="473">
        <f>[3]BEVÉTEL!$CZ$42</f>
        <v>0</v>
      </c>
      <c r="F250" s="473">
        <f>[3]BEVÉTEL!$DA$42</f>
        <v>0</v>
      </c>
      <c r="G250" s="473">
        <f>[3]BEVÉTEL!$CY$90</f>
        <v>0</v>
      </c>
      <c r="H250" s="473">
        <f>[3]BEVÉTEL!$CZ$90</f>
        <v>0</v>
      </c>
      <c r="I250" s="473">
        <f>[3]BEVÉTEL!$DA$90</f>
        <v>0</v>
      </c>
      <c r="J250" s="473">
        <f>[3]BEVÉTEL!$CY$129</f>
        <v>0</v>
      </c>
      <c r="K250" s="473">
        <f>[3]BEVÉTEL!$CZ$129</f>
        <v>0</v>
      </c>
      <c r="L250" s="473">
        <f>[3]BEVÉTEL!$DA$129</f>
        <v>0</v>
      </c>
      <c r="M250" s="473">
        <f>[3]BEVÉTEL!$CY$165</f>
        <v>0</v>
      </c>
      <c r="N250" s="473">
        <f>[3]BEVÉTEL!$CZ$165</f>
        <v>0</v>
      </c>
      <c r="O250" s="473">
        <f>[3]BEVÉTEL!$DA$165</f>
        <v>0</v>
      </c>
      <c r="P250" s="473">
        <f>[3]BEVÉTEL!$CY$190</f>
        <v>0</v>
      </c>
      <c r="Q250" s="473">
        <f>[3]BEVÉTEL!$CZ$190</f>
        <v>0</v>
      </c>
      <c r="R250" s="473">
        <f>[3]BEVÉTEL!$DA$190</f>
        <v>0</v>
      </c>
      <c r="S250" s="473">
        <f>[3]BEVÉTEL!$CY$215</f>
        <v>0</v>
      </c>
      <c r="T250" s="473">
        <f>[3]BEVÉTEL!$CZ$215</f>
        <v>0</v>
      </c>
      <c r="U250" s="490">
        <f>[3]BEVÉTEL!$DA$215</f>
        <v>0</v>
      </c>
      <c r="V250" s="491">
        <f t="shared" si="23"/>
        <v>0</v>
      </c>
      <c r="W250" s="481">
        <f t="shared" si="21"/>
        <v>0</v>
      </c>
      <c r="X250" s="482">
        <f t="shared" si="22"/>
        <v>0</v>
      </c>
    </row>
    <row r="251" spans="1:24" s="112" customFormat="1" ht="24">
      <c r="A251" s="443">
        <v>7</v>
      </c>
      <c r="B251" s="436" t="s">
        <v>64</v>
      </c>
      <c r="C251" s="439" t="s">
        <v>122</v>
      </c>
      <c r="D251" s="472">
        <f>[3]BEVÉTEL!$DQ$42</f>
        <v>0</v>
      </c>
      <c r="E251" s="473">
        <f>[3]BEVÉTEL!$DR$42</f>
        <v>0</v>
      </c>
      <c r="F251" s="473">
        <f>[3]BEVÉTEL!$DS$42</f>
        <v>0</v>
      </c>
      <c r="G251" s="473">
        <f>[3]BEVÉTEL!$DQ$90</f>
        <v>0</v>
      </c>
      <c r="H251" s="473">
        <f>[3]BEVÉTEL!$DR$90</f>
        <v>0</v>
      </c>
      <c r="I251" s="473">
        <f>[3]BEVÉTEL!$DS$90</f>
        <v>0</v>
      </c>
      <c r="J251" s="473">
        <f>[3]BEVÉTEL!$DQ$129</f>
        <v>0</v>
      </c>
      <c r="K251" s="473">
        <f>[3]BEVÉTEL!$DR$129</f>
        <v>0</v>
      </c>
      <c r="L251" s="473">
        <f>[3]BEVÉTEL!$DS$129</f>
        <v>0</v>
      </c>
      <c r="M251" s="473">
        <f>[3]BEVÉTEL!$DQ$165</f>
        <v>0</v>
      </c>
      <c r="N251" s="473">
        <f>[3]BEVÉTEL!$DR$165</f>
        <v>0</v>
      </c>
      <c r="O251" s="473">
        <f>[3]BEVÉTEL!$DS$165</f>
        <v>0</v>
      </c>
      <c r="P251" s="473">
        <f>[3]BEVÉTEL!$DQ$190</f>
        <v>0</v>
      </c>
      <c r="Q251" s="473">
        <f>[3]BEVÉTEL!$DR$190</f>
        <v>0</v>
      </c>
      <c r="R251" s="473">
        <f>[3]BEVÉTEL!$DS$190</f>
        <v>0</v>
      </c>
      <c r="S251" s="473">
        <f>[3]BEVÉTEL!$DQ$215</f>
        <v>0</v>
      </c>
      <c r="T251" s="473">
        <f>[3]BEVÉTEL!$DR$215</f>
        <v>0</v>
      </c>
      <c r="U251" s="490">
        <f>[3]BEVÉTEL!$DS$215</f>
        <v>0</v>
      </c>
      <c r="V251" s="491">
        <f t="shared" si="23"/>
        <v>0</v>
      </c>
      <c r="W251" s="481">
        <f t="shared" si="21"/>
        <v>0</v>
      </c>
      <c r="X251" s="482">
        <f t="shared" si="22"/>
        <v>0</v>
      </c>
    </row>
    <row r="252" spans="1:24" s="112" customFormat="1" ht="11.4">
      <c r="A252" s="458"/>
      <c r="B252" s="437" t="s">
        <v>60</v>
      </c>
      <c r="C252" s="441"/>
      <c r="D252" s="499">
        <f t="shared" ref="D252:U252" si="25">SUM(D249:D251)</f>
        <v>0</v>
      </c>
      <c r="E252" s="497">
        <f t="shared" si="25"/>
        <v>0</v>
      </c>
      <c r="F252" s="497">
        <f t="shared" si="25"/>
        <v>0</v>
      </c>
      <c r="G252" s="497">
        <f t="shared" si="25"/>
        <v>0</v>
      </c>
      <c r="H252" s="497">
        <f t="shared" si="25"/>
        <v>0</v>
      </c>
      <c r="I252" s="497">
        <f t="shared" si="25"/>
        <v>0</v>
      </c>
      <c r="J252" s="497">
        <f t="shared" si="25"/>
        <v>0</v>
      </c>
      <c r="K252" s="497">
        <f t="shared" si="25"/>
        <v>0</v>
      </c>
      <c r="L252" s="497">
        <f t="shared" si="25"/>
        <v>0</v>
      </c>
      <c r="M252" s="497">
        <f t="shared" si="25"/>
        <v>0</v>
      </c>
      <c r="N252" s="497">
        <f t="shared" si="25"/>
        <v>0</v>
      </c>
      <c r="O252" s="497">
        <f t="shared" si="25"/>
        <v>0</v>
      </c>
      <c r="P252" s="497">
        <f t="shared" si="25"/>
        <v>0</v>
      </c>
      <c r="Q252" s="497">
        <f t="shared" si="25"/>
        <v>0</v>
      </c>
      <c r="R252" s="497">
        <f t="shared" si="25"/>
        <v>0</v>
      </c>
      <c r="S252" s="497">
        <f t="shared" si="25"/>
        <v>0</v>
      </c>
      <c r="T252" s="497">
        <f t="shared" si="25"/>
        <v>0</v>
      </c>
      <c r="U252" s="513">
        <f t="shared" si="25"/>
        <v>0</v>
      </c>
      <c r="V252" s="516">
        <f t="shared" si="23"/>
        <v>0</v>
      </c>
      <c r="W252" s="508">
        <f t="shared" si="21"/>
        <v>0</v>
      </c>
      <c r="X252" s="509">
        <f t="shared" si="22"/>
        <v>0</v>
      </c>
    </row>
    <row r="253" spans="1:24">
      <c r="A253" s="443" t="s">
        <v>44</v>
      </c>
      <c r="B253" s="436" t="s">
        <v>76</v>
      </c>
      <c r="C253" s="747"/>
      <c r="D253" s="759"/>
      <c r="E253" s="760"/>
      <c r="F253" s="760"/>
      <c r="G253" s="760"/>
      <c r="H253" s="760"/>
      <c r="I253" s="760"/>
      <c r="J253" s="760"/>
      <c r="K253" s="760"/>
      <c r="L253" s="760"/>
      <c r="M253" s="760"/>
      <c r="N253" s="760"/>
      <c r="O253" s="760"/>
      <c r="P253" s="760"/>
      <c r="Q253" s="760"/>
      <c r="R253" s="760"/>
      <c r="S253" s="760"/>
      <c r="T253" s="760"/>
      <c r="U253" s="745"/>
      <c r="V253" s="733">
        <f t="shared" si="23"/>
        <v>0</v>
      </c>
      <c r="W253" s="734"/>
      <c r="X253" s="735"/>
    </row>
    <row r="254" spans="1:24">
      <c r="A254" s="443"/>
      <c r="B254" s="436" t="s">
        <v>71</v>
      </c>
      <c r="C254" s="748"/>
      <c r="D254" s="759"/>
      <c r="E254" s="760"/>
      <c r="F254" s="760"/>
      <c r="G254" s="760"/>
      <c r="H254" s="760"/>
      <c r="I254" s="760"/>
      <c r="J254" s="760"/>
      <c r="K254" s="760"/>
      <c r="L254" s="760"/>
      <c r="M254" s="760"/>
      <c r="N254" s="760"/>
      <c r="O254" s="760"/>
      <c r="P254" s="760"/>
      <c r="Q254" s="760"/>
      <c r="R254" s="760"/>
      <c r="S254" s="760"/>
      <c r="T254" s="760"/>
      <c r="U254" s="745"/>
      <c r="V254" s="736"/>
      <c r="W254" s="737"/>
      <c r="X254" s="738"/>
    </row>
    <row r="255" spans="1:24">
      <c r="A255" s="443">
        <v>8</v>
      </c>
      <c r="B255" s="436" t="s">
        <v>69</v>
      </c>
      <c r="C255" s="439" t="s">
        <v>143</v>
      </c>
      <c r="D255" s="472">
        <f>[3]BEVÉTEL!$EO$42</f>
        <v>573288</v>
      </c>
      <c r="E255" s="473">
        <f>[3]BEVÉTEL!$EP$42</f>
        <v>0</v>
      </c>
      <c r="F255" s="473">
        <f>[3]BEVÉTEL!$EQ$42</f>
        <v>0</v>
      </c>
      <c r="G255" s="473">
        <f>[3]BEVÉTEL!$EO$90</f>
        <v>0</v>
      </c>
      <c r="H255" s="473">
        <f>[3]BEVÉTEL!$EP$90</f>
        <v>0</v>
      </c>
      <c r="I255" s="473">
        <f>[3]BEVÉTEL!$EQ$90</f>
        <v>0</v>
      </c>
      <c r="J255" s="473">
        <f>[3]BEVÉTEL!$EO$129</f>
        <v>0</v>
      </c>
      <c r="K255" s="473">
        <f>[3]BEVÉTEL!$EP$129</f>
        <v>0</v>
      </c>
      <c r="L255" s="473">
        <f>[3]BEVÉTEL!$EQ$129</f>
        <v>0</v>
      </c>
      <c r="M255" s="473">
        <f>[3]BEVÉTEL!$EO$165</f>
        <v>0</v>
      </c>
      <c r="N255" s="473">
        <f>[3]BEVÉTEL!$EP$165</f>
        <v>0</v>
      </c>
      <c r="O255" s="473">
        <f>[3]BEVÉTEL!$EQ$165</f>
        <v>0</v>
      </c>
      <c r="P255" s="473">
        <f>[3]BEVÉTEL!$EO$190</f>
        <v>0</v>
      </c>
      <c r="Q255" s="473">
        <f>[3]BEVÉTEL!$EP$190</f>
        <v>0</v>
      </c>
      <c r="R255" s="473">
        <f>[3]BEVÉTEL!$EQ$190</f>
        <v>0</v>
      </c>
      <c r="S255" s="473">
        <f>[3]BEVÉTEL!$EO$215</f>
        <v>0</v>
      </c>
      <c r="T255" s="473">
        <f>[3]BEVÉTEL!$EP$215</f>
        <v>0</v>
      </c>
      <c r="U255" s="490">
        <f>[3]BEVÉTEL!$EQ$215</f>
        <v>0</v>
      </c>
      <c r="V255" s="491">
        <f t="shared" si="23"/>
        <v>573288</v>
      </c>
      <c r="W255" s="481">
        <f t="shared" si="21"/>
        <v>0</v>
      </c>
      <c r="X255" s="482">
        <f t="shared" si="22"/>
        <v>0</v>
      </c>
    </row>
    <row r="256" spans="1:24">
      <c r="A256" s="443">
        <v>9</v>
      </c>
      <c r="B256" s="436" t="s">
        <v>70</v>
      </c>
      <c r="C256" s="439" t="s">
        <v>143</v>
      </c>
      <c r="D256" s="472"/>
      <c r="E256" s="473"/>
      <c r="F256" s="473"/>
      <c r="G256" s="473"/>
      <c r="H256" s="473"/>
      <c r="I256" s="473"/>
      <c r="J256" s="473"/>
      <c r="K256" s="473"/>
      <c r="L256" s="473"/>
      <c r="M256" s="473"/>
      <c r="N256" s="473"/>
      <c r="O256" s="473"/>
      <c r="P256" s="473"/>
      <c r="Q256" s="473"/>
      <c r="R256" s="473"/>
      <c r="S256" s="473"/>
      <c r="T256" s="473"/>
      <c r="U256" s="490"/>
      <c r="V256" s="491">
        <f t="shared" si="23"/>
        <v>0</v>
      </c>
      <c r="W256" s="481">
        <f t="shared" si="21"/>
        <v>0</v>
      </c>
      <c r="X256" s="482">
        <f t="shared" si="22"/>
        <v>0</v>
      </c>
    </row>
    <row r="257" spans="1:24" ht="24">
      <c r="A257" s="443"/>
      <c r="B257" s="436" t="s">
        <v>72</v>
      </c>
      <c r="C257" s="439"/>
      <c r="D257" s="759"/>
      <c r="E257" s="760"/>
      <c r="F257" s="760"/>
      <c r="G257" s="760"/>
      <c r="H257" s="760"/>
      <c r="I257" s="760"/>
      <c r="J257" s="760"/>
      <c r="K257" s="760"/>
      <c r="L257" s="760"/>
      <c r="M257" s="760"/>
      <c r="N257" s="760"/>
      <c r="O257" s="760"/>
      <c r="P257" s="760"/>
      <c r="Q257" s="760"/>
      <c r="R257" s="760"/>
      <c r="S257" s="760"/>
      <c r="T257" s="760"/>
      <c r="U257" s="745"/>
      <c r="V257" s="739">
        <f t="shared" si="23"/>
        <v>0</v>
      </c>
      <c r="W257" s="740"/>
      <c r="X257" s="741"/>
    </row>
    <row r="258" spans="1:24">
      <c r="A258" s="443">
        <v>10</v>
      </c>
      <c r="B258" s="436" t="s">
        <v>69</v>
      </c>
      <c r="C258" s="439" t="s">
        <v>143</v>
      </c>
      <c r="D258" s="472">
        <f>[3]BEVÉTEL!$ER$42</f>
        <v>0</v>
      </c>
      <c r="E258" s="473">
        <f>[3]BEVÉTEL!$ES$42</f>
        <v>0</v>
      </c>
      <c r="F258" s="473">
        <f>[3]BEVÉTEL!$ET$42</f>
        <v>0</v>
      </c>
      <c r="G258" s="473">
        <f>[3]BEVÉTEL!$ER$90</f>
        <v>0</v>
      </c>
      <c r="H258" s="473">
        <f>[3]BEVÉTEL!$ES$90</f>
        <v>0</v>
      </c>
      <c r="I258" s="473">
        <f>[3]BEVÉTEL!$ET$90</f>
        <v>0</v>
      </c>
      <c r="J258" s="473">
        <f>[3]BEVÉTEL!$ER$129</f>
        <v>0</v>
      </c>
      <c r="K258" s="473">
        <f>[3]BEVÉTEL!$ES$129</f>
        <v>0</v>
      </c>
      <c r="L258" s="473">
        <f>[3]BEVÉTEL!$ET$129</f>
        <v>0</v>
      </c>
      <c r="M258" s="473">
        <f>[3]BEVÉTEL!$ER$165</f>
        <v>0</v>
      </c>
      <c r="N258" s="473">
        <f>[3]BEVÉTEL!$ES$165</f>
        <v>0</v>
      </c>
      <c r="O258" s="473">
        <f>[3]BEVÉTEL!$ET$165</f>
        <v>0</v>
      </c>
      <c r="P258" s="473">
        <f>[3]BEVÉTEL!$ER$190</f>
        <v>0</v>
      </c>
      <c r="Q258" s="473">
        <f>[3]BEVÉTEL!$ES$190</f>
        <v>0</v>
      </c>
      <c r="R258" s="473">
        <f>[3]BEVÉTEL!$ET$190</f>
        <v>0</v>
      </c>
      <c r="S258" s="473">
        <f>[3]BEVÉTEL!$ER$215</f>
        <v>0</v>
      </c>
      <c r="T258" s="473">
        <f>[3]BEVÉTEL!$ES$215</f>
        <v>0</v>
      </c>
      <c r="U258" s="490">
        <f>[3]BEVÉTEL!$ET$215</f>
        <v>0</v>
      </c>
      <c r="V258" s="491">
        <f t="shared" si="23"/>
        <v>0</v>
      </c>
      <c r="W258" s="481">
        <f t="shared" si="21"/>
        <v>0</v>
      </c>
      <c r="X258" s="482">
        <f t="shared" si="22"/>
        <v>0</v>
      </c>
    </row>
    <row r="259" spans="1:24">
      <c r="A259" s="443">
        <v>11</v>
      </c>
      <c r="B259" s="436" t="s">
        <v>70</v>
      </c>
      <c r="C259" s="439" t="s">
        <v>143</v>
      </c>
      <c r="D259" s="472">
        <f>[3]BEVÉTEL!$EU$42</f>
        <v>0</v>
      </c>
      <c r="E259" s="473">
        <f>[3]BEVÉTEL!$EV$42</f>
        <v>0</v>
      </c>
      <c r="F259" s="473">
        <f>[3]BEVÉTEL!$EW$42</f>
        <v>0</v>
      </c>
      <c r="G259" s="473">
        <f>[3]BEVÉTEL!$EU$90</f>
        <v>0</v>
      </c>
      <c r="H259" s="473">
        <f>[3]BEVÉTEL!$EV$90</f>
        <v>0</v>
      </c>
      <c r="I259" s="473">
        <f>[3]BEVÉTEL!$EW$90</f>
        <v>0</v>
      </c>
      <c r="J259" s="473">
        <f>[3]BEVÉTEL!$EU$129</f>
        <v>0</v>
      </c>
      <c r="K259" s="473">
        <f>[3]BEVÉTEL!$EV$129</f>
        <v>0</v>
      </c>
      <c r="L259" s="473">
        <f>[3]BEVÉTEL!$EW$129</f>
        <v>0</v>
      </c>
      <c r="M259" s="473">
        <f>[3]BEVÉTEL!$EU$165</f>
        <v>0</v>
      </c>
      <c r="N259" s="473">
        <f>[3]BEVÉTEL!$EV$165</f>
        <v>0</v>
      </c>
      <c r="O259" s="473">
        <f>[3]BEVÉTEL!$EW$165</f>
        <v>0</v>
      </c>
      <c r="P259" s="473">
        <f>[3]BEVÉTEL!$EU$190</f>
        <v>0</v>
      </c>
      <c r="Q259" s="473">
        <f>[3]BEVÉTEL!$EV$190</f>
        <v>0</v>
      </c>
      <c r="R259" s="473">
        <f>[3]BEVÉTEL!$EW$190</f>
        <v>0</v>
      </c>
      <c r="S259" s="473">
        <f>[3]BEVÉTEL!$EU$215</f>
        <v>0</v>
      </c>
      <c r="T259" s="473">
        <f>[3]BEVÉTEL!$EV$215</f>
        <v>0</v>
      </c>
      <c r="U259" s="490">
        <f>[3]BEVÉTEL!$EW$215</f>
        <v>0</v>
      </c>
      <c r="V259" s="491">
        <f t="shared" si="23"/>
        <v>0</v>
      </c>
      <c r="W259" s="481">
        <f t="shared" si="21"/>
        <v>0</v>
      </c>
      <c r="X259" s="482">
        <f t="shared" si="22"/>
        <v>0</v>
      </c>
    </row>
    <row r="260" spans="1:24" ht="24">
      <c r="A260" s="443"/>
      <c r="B260" s="436" t="s">
        <v>73</v>
      </c>
      <c r="C260" s="439"/>
      <c r="D260" s="759"/>
      <c r="E260" s="760"/>
      <c r="F260" s="760"/>
      <c r="G260" s="760"/>
      <c r="H260" s="760"/>
      <c r="I260" s="760"/>
      <c r="J260" s="760"/>
      <c r="K260" s="760"/>
      <c r="L260" s="760"/>
      <c r="M260" s="760"/>
      <c r="N260" s="760"/>
      <c r="O260" s="760"/>
      <c r="P260" s="760"/>
      <c r="Q260" s="760"/>
      <c r="R260" s="760"/>
      <c r="S260" s="760"/>
      <c r="T260" s="760"/>
      <c r="U260" s="745"/>
      <c r="V260" s="739">
        <f t="shared" si="23"/>
        <v>0</v>
      </c>
      <c r="W260" s="740"/>
      <c r="X260" s="741"/>
    </row>
    <row r="261" spans="1:24">
      <c r="A261" s="443">
        <v>12</v>
      </c>
      <c r="B261" s="170" t="s">
        <v>123</v>
      </c>
      <c r="C261" s="439" t="s">
        <v>127</v>
      </c>
      <c r="D261" s="472">
        <f>[3]BEVÉTEL!$EF$42</f>
        <v>0</v>
      </c>
      <c r="E261" s="473">
        <f>[3]BEVÉTEL!$EG$42</f>
        <v>0</v>
      </c>
      <c r="F261" s="473">
        <f>[3]BEVÉTEL!$EH$42</f>
        <v>0</v>
      </c>
      <c r="G261" s="473">
        <f>[3]BEVÉTEL!$EF$90</f>
        <v>0</v>
      </c>
      <c r="H261" s="473">
        <f>[3]BEVÉTEL!$EG$90</f>
        <v>0</v>
      </c>
      <c r="I261" s="473">
        <f>[3]BEVÉTEL!$EH$90</f>
        <v>0</v>
      </c>
      <c r="J261" s="473">
        <f>[3]BEVÉTEL!$EF$129</f>
        <v>0</v>
      </c>
      <c r="K261" s="473">
        <f>[3]BEVÉTEL!$EG$129</f>
        <v>0</v>
      </c>
      <c r="L261" s="473">
        <f>[3]BEVÉTEL!$EH$129</f>
        <v>0</v>
      </c>
      <c r="M261" s="473">
        <f>[3]BEVÉTEL!$EF$165</f>
        <v>0</v>
      </c>
      <c r="N261" s="473">
        <f>[3]BEVÉTEL!$EG$165</f>
        <v>0</v>
      </c>
      <c r="O261" s="473">
        <f>[3]BEVÉTEL!$EH$165</f>
        <v>0</v>
      </c>
      <c r="P261" s="473">
        <f>[3]BEVÉTEL!$EF$190</f>
        <v>0</v>
      </c>
      <c r="Q261" s="473">
        <f>[3]BEVÉTEL!$EG$190</f>
        <v>0</v>
      </c>
      <c r="R261" s="473">
        <f>[3]BEVÉTEL!$EH$190</f>
        <v>0</v>
      </c>
      <c r="S261" s="473">
        <f>[3]BEVÉTEL!$EF$215</f>
        <v>0</v>
      </c>
      <c r="T261" s="473">
        <f>[3]BEVÉTEL!$EG$215</f>
        <v>0</v>
      </c>
      <c r="U261" s="490">
        <f>[3]BEVÉTEL!$EH$215</f>
        <v>0</v>
      </c>
      <c r="V261" s="491">
        <f t="shared" si="23"/>
        <v>0</v>
      </c>
      <c r="W261" s="481">
        <f t="shared" si="21"/>
        <v>0</v>
      </c>
      <c r="X261" s="482">
        <f t="shared" si="22"/>
        <v>0</v>
      </c>
    </row>
    <row r="262" spans="1:24" s="112" customFormat="1">
      <c r="A262" s="443">
        <v>13</v>
      </c>
      <c r="B262" s="170" t="s">
        <v>261</v>
      </c>
      <c r="C262" s="439" t="s">
        <v>128</v>
      </c>
      <c r="D262" s="472">
        <f>[3]BEVÉTEL!$EC$42</f>
        <v>0</v>
      </c>
      <c r="E262" s="473">
        <f>[3]BEVÉTEL!$ED$42</f>
        <v>0</v>
      </c>
      <c r="F262" s="473">
        <f>[3]BEVÉTEL!$EE$42</f>
        <v>0</v>
      </c>
      <c r="G262" s="473">
        <f>[3]BEVÉTEL!$EC$90</f>
        <v>0</v>
      </c>
      <c r="H262" s="473">
        <f>[3]BEVÉTEL!$ED$90</f>
        <v>0</v>
      </c>
      <c r="I262" s="473">
        <f>[3]BEVÉTEL!$EE$90</f>
        <v>0</v>
      </c>
      <c r="J262" s="473">
        <f>[3]BEVÉTEL!$EC$129</f>
        <v>0</v>
      </c>
      <c r="K262" s="473">
        <f>[3]BEVÉTEL!$ED$129</f>
        <v>0</v>
      </c>
      <c r="L262" s="473">
        <f>[3]BEVÉTEL!$EE$129</f>
        <v>0</v>
      </c>
      <c r="M262" s="473">
        <f>[3]BEVÉTEL!$EC$165</f>
        <v>0</v>
      </c>
      <c r="N262" s="473">
        <f>[3]BEVÉTEL!$ED$165</f>
        <v>0</v>
      </c>
      <c r="O262" s="473">
        <f>[3]BEVÉTEL!$EE$165</f>
        <v>0</v>
      </c>
      <c r="P262" s="473">
        <f>[3]BEVÉTEL!$EC$190</f>
        <v>0</v>
      </c>
      <c r="Q262" s="473">
        <f>[3]BEVÉTEL!$ED$190</f>
        <v>0</v>
      </c>
      <c r="R262" s="473">
        <f>[3]BEVÉTEL!$EE$190</f>
        <v>0</v>
      </c>
      <c r="S262" s="473">
        <f>[3]BEVÉTEL!$EC$215</f>
        <v>0</v>
      </c>
      <c r="T262" s="473">
        <f>[3]BEVÉTEL!$ED$215</f>
        <v>0</v>
      </c>
      <c r="U262" s="490">
        <f>[3]BEVÉTEL!$EE$215</f>
        <v>0</v>
      </c>
      <c r="V262" s="491">
        <f t="shared" si="23"/>
        <v>0</v>
      </c>
      <c r="W262" s="481">
        <f t="shared" si="21"/>
        <v>0</v>
      </c>
      <c r="X262" s="482">
        <f t="shared" si="22"/>
        <v>0</v>
      </c>
    </row>
    <row r="263" spans="1:24" s="112" customFormat="1">
      <c r="A263" s="443">
        <v>14</v>
      </c>
      <c r="B263" s="170" t="s">
        <v>258</v>
      </c>
      <c r="C263" s="439" t="s">
        <v>129</v>
      </c>
      <c r="D263" s="472">
        <f>[3]BEVÉTEL!$EX$42</f>
        <v>0</v>
      </c>
      <c r="E263" s="473">
        <f>[3]BEVÉTEL!$EY$42</f>
        <v>0</v>
      </c>
      <c r="F263" s="473">
        <f>[3]BEVÉTEL!$EZ$42</f>
        <v>0</v>
      </c>
      <c r="G263" s="473">
        <f>[3]BEVÉTEL!$EX$90</f>
        <v>0</v>
      </c>
      <c r="H263" s="473">
        <f>[3]BEVÉTEL!$EY$90</f>
        <v>0</v>
      </c>
      <c r="I263" s="473">
        <f>[3]BEVÉTEL!$EZ$90</f>
        <v>0</v>
      </c>
      <c r="J263" s="473">
        <f>[3]BEVÉTEL!$EX$129</f>
        <v>0</v>
      </c>
      <c r="K263" s="473">
        <f>[3]BEVÉTEL!$EY$129</f>
        <v>0</v>
      </c>
      <c r="L263" s="473">
        <f>[3]BEVÉTEL!$EZ$129</f>
        <v>0</v>
      </c>
      <c r="M263" s="473">
        <f>[3]BEVÉTEL!$EX$165</f>
        <v>0</v>
      </c>
      <c r="N263" s="473">
        <f>[3]BEVÉTEL!$EY$165</f>
        <v>0</v>
      </c>
      <c r="O263" s="473">
        <f>[3]BEVÉTEL!$EZ$165</f>
        <v>0</v>
      </c>
      <c r="P263" s="473">
        <f>[3]BEVÉTEL!$EX$190</f>
        <v>0</v>
      </c>
      <c r="Q263" s="473">
        <f>[3]BEVÉTEL!$EY$190</f>
        <v>0</v>
      </c>
      <c r="R263" s="473">
        <f>[3]BEVÉTEL!$EZ$190</f>
        <v>0</v>
      </c>
      <c r="S263" s="473">
        <f>[3]BEVÉTEL!$EX$215</f>
        <v>0</v>
      </c>
      <c r="T263" s="473">
        <f>[3]BEVÉTEL!$EY$215</f>
        <v>0</v>
      </c>
      <c r="U263" s="490">
        <f>[3]BEVÉTEL!$EZ$215</f>
        <v>0</v>
      </c>
      <c r="V263" s="491">
        <f t="shared" si="23"/>
        <v>0</v>
      </c>
      <c r="W263" s="481">
        <f t="shared" si="21"/>
        <v>0</v>
      </c>
      <c r="X263" s="482">
        <f t="shared" si="22"/>
        <v>0</v>
      </c>
    </row>
    <row r="264" spans="1:24" s="112" customFormat="1" ht="11.4">
      <c r="A264" s="458"/>
      <c r="B264" s="437" t="s">
        <v>41</v>
      </c>
      <c r="C264" s="441"/>
      <c r="D264" s="499">
        <f>SUM(D261:D263,D255,D256,D258,D259)</f>
        <v>573288</v>
      </c>
      <c r="E264" s="497">
        <f>SUM(E261:E263,E259,E258,E256,E255)</f>
        <v>0</v>
      </c>
      <c r="F264" s="500">
        <f>SUM(F261:F263,F259,F258,F256,F255)</f>
        <v>0</v>
      </c>
      <c r="G264" s="497">
        <f>SUM(G261:G263,G255,G256,G258,G259)</f>
        <v>0</v>
      </c>
      <c r="H264" s="497">
        <f>SUM(H261:H263,H259,H258,H256,H255)</f>
        <v>0</v>
      </c>
      <c r="I264" s="500">
        <f>SUM(I261:I263,I259,I258,I256,I255)</f>
        <v>0</v>
      </c>
      <c r="J264" s="497">
        <f>SUM(J261:J263,J255,J256,J258,J259)</f>
        <v>0</v>
      </c>
      <c r="K264" s="497">
        <f>SUM(K261:K263,K259,K258,K256,K255)</f>
        <v>0</v>
      </c>
      <c r="L264" s="500">
        <f>SUM(L261:L263,L259,L258,L256,L255)</f>
        <v>0</v>
      </c>
      <c r="M264" s="497">
        <f>SUM(M261:M263,M255,M256,M258,M259)</f>
        <v>0</v>
      </c>
      <c r="N264" s="497">
        <f>SUM(N261:N263,N259,N258,N256,N255)</f>
        <v>0</v>
      </c>
      <c r="O264" s="500">
        <f>SUM(O261:O263,O259,O258,O256,O255)</f>
        <v>0</v>
      </c>
      <c r="P264" s="497">
        <f>SUM(P261:P263,P255,P256,P258,P259)</f>
        <v>0</v>
      </c>
      <c r="Q264" s="497">
        <f>SUM(Q261:Q263,Q259,Q258,Q256,Q255)</f>
        <v>0</v>
      </c>
      <c r="R264" s="500">
        <f>SUM(R261:R263,R259,R258,R256,R255)</f>
        <v>0</v>
      </c>
      <c r="S264" s="497">
        <f>SUM(S261:S263,S255,S256,S258,S259)</f>
        <v>0</v>
      </c>
      <c r="T264" s="497">
        <f>SUM(T261:T263,T259,T258,T256,T255)</f>
        <v>0</v>
      </c>
      <c r="U264" s="514">
        <f>SUM(U261:U263,U259,U258,U256,U255)</f>
        <v>0</v>
      </c>
      <c r="V264" s="516">
        <f t="shared" si="23"/>
        <v>573288</v>
      </c>
      <c r="W264" s="508">
        <f t="shared" si="21"/>
        <v>0</v>
      </c>
      <c r="X264" s="509">
        <f t="shared" si="22"/>
        <v>0</v>
      </c>
    </row>
    <row r="265" spans="1:24" s="112" customFormat="1" thickBot="1">
      <c r="A265" s="462"/>
      <c r="B265" s="438" t="s">
        <v>87</v>
      </c>
      <c r="C265" s="442"/>
      <c r="D265" s="502">
        <f>SUM(D264,D252,D247)</f>
        <v>573288</v>
      </c>
      <c r="E265" s="503">
        <f>SUM(E264,E252,E247)</f>
        <v>0</v>
      </c>
      <c r="F265" s="504">
        <f>SUM(F247,F252,F264)</f>
        <v>0</v>
      </c>
      <c r="G265" s="503">
        <f>SUM(G264,G252,G247)</f>
        <v>0</v>
      </c>
      <c r="H265" s="503">
        <f>SUM(H264,H252,H247)</f>
        <v>0</v>
      </c>
      <c r="I265" s="504">
        <f>SUM(I247,I252,I264)</f>
        <v>0</v>
      </c>
      <c r="J265" s="503">
        <f>SUM(J264,J252,J247)</f>
        <v>15000</v>
      </c>
      <c r="K265" s="503">
        <f>SUM(K264,K252,K247)</f>
        <v>0</v>
      </c>
      <c r="L265" s="504">
        <f>SUM(L247,L252,L264)</f>
        <v>0</v>
      </c>
      <c r="M265" s="503">
        <f>SUM(M264,M252,M247)</f>
        <v>1196000</v>
      </c>
      <c r="N265" s="503">
        <f>SUM(N264,N252,N247)</f>
        <v>0</v>
      </c>
      <c r="O265" s="504">
        <f>SUM(O247,O252,O264)</f>
        <v>0</v>
      </c>
      <c r="P265" s="503">
        <f>SUM(P264,P252,P247)</f>
        <v>0</v>
      </c>
      <c r="Q265" s="503">
        <f>SUM(Q264,Q252,Q247)</f>
        <v>0</v>
      </c>
      <c r="R265" s="504">
        <f>SUM(R247,R252,R264)</f>
        <v>0</v>
      </c>
      <c r="S265" s="503">
        <f>SUM(S264,S252,S247)</f>
        <v>0</v>
      </c>
      <c r="T265" s="503">
        <f>SUM(T264,T252,T247)</f>
        <v>0</v>
      </c>
      <c r="U265" s="515">
        <f>SUM(U247,U252,U264)</f>
        <v>0</v>
      </c>
      <c r="V265" s="517">
        <f t="shared" si="23"/>
        <v>1784288</v>
      </c>
      <c r="W265" s="511">
        <f t="shared" si="21"/>
        <v>0</v>
      </c>
      <c r="X265" s="518">
        <f t="shared" si="22"/>
        <v>0</v>
      </c>
    </row>
    <row r="284" spans="1:31" ht="12.6" thickBot="1"/>
    <row r="285" spans="1:31" s="106" customFormat="1" ht="15" customHeight="1" thickBot="1">
      <c r="A285" s="105"/>
      <c r="C285" s="764" t="s">
        <v>329</v>
      </c>
      <c r="D285" s="765"/>
      <c r="E285" s="765"/>
      <c r="F285" s="765"/>
      <c r="G285" s="765"/>
      <c r="H285" s="765"/>
      <c r="I285" s="765"/>
      <c r="J285" s="765"/>
      <c r="K285" s="765"/>
      <c r="L285" s="765"/>
      <c r="M285" s="765"/>
      <c r="N285" s="765"/>
      <c r="O285" s="765"/>
      <c r="P285" s="765"/>
      <c r="Q285" s="765"/>
      <c r="R285" s="765"/>
      <c r="S285" s="765"/>
      <c r="T285" s="765"/>
      <c r="U285" s="765"/>
      <c r="V285" s="765"/>
      <c r="W285" s="765"/>
      <c r="X285" s="766"/>
    </row>
    <row r="286" spans="1:31" s="106" customFormat="1" ht="32.25" customHeight="1">
      <c r="A286" s="105"/>
      <c r="C286" s="767" t="s">
        <v>190</v>
      </c>
      <c r="D286" s="785" t="s">
        <v>191</v>
      </c>
      <c r="E286" s="786"/>
      <c r="F286" s="787"/>
      <c r="G286" s="788" t="s">
        <v>211</v>
      </c>
      <c r="H286" s="786"/>
      <c r="I286" s="787"/>
      <c r="J286" s="788" t="s">
        <v>194</v>
      </c>
      <c r="K286" s="786"/>
      <c r="L286" s="787"/>
      <c r="M286" s="789"/>
      <c r="N286" s="790"/>
      <c r="O286" s="791"/>
      <c r="P286" s="788"/>
      <c r="Q286" s="786"/>
      <c r="R286" s="787"/>
      <c r="S286" s="788"/>
      <c r="T286" s="786"/>
      <c r="U286" s="786"/>
      <c r="V286" s="769" t="s">
        <v>331</v>
      </c>
      <c r="W286" s="770"/>
      <c r="X286" s="771"/>
    </row>
    <row r="287" spans="1:31" s="106" customFormat="1" ht="73.5" customHeight="1" thickBot="1">
      <c r="A287" s="105"/>
      <c r="C287" s="768"/>
      <c r="D287" s="792" t="s">
        <v>288</v>
      </c>
      <c r="E287" s="793"/>
      <c r="F287" s="794"/>
      <c r="G287" s="795" t="s">
        <v>330</v>
      </c>
      <c r="H287" s="793"/>
      <c r="I287" s="794"/>
      <c r="J287" s="795" t="s">
        <v>311</v>
      </c>
      <c r="K287" s="793"/>
      <c r="L287" s="794"/>
      <c r="M287" s="796"/>
      <c r="N287" s="797"/>
      <c r="O287" s="798"/>
      <c r="P287" s="795"/>
      <c r="Q287" s="793"/>
      <c r="R287" s="794"/>
      <c r="S287" s="795"/>
      <c r="T287" s="793"/>
      <c r="U287" s="793"/>
      <c r="V287" s="772"/>
      <c r="W287" s="773"/>
      <c r="X287" s="774"/>
    </row>
    <row r="288" spans="1:31" s="106" customFormat="1" ht="71.400000000000006" customHeight="1">
      <c r="A288" s="434" t="s">
        <v>33</v>
      </c>
      <c r="B288" s="435" t="s">
        <v>105</v>
      </c>
      <c r="C288" s="444" t="s">
        <v>206</v>
      </c>
      <c r="D288" s="469" t="s">
        <v>124</v>
      </c>
      <c r="E288" s="470" t="s">
        <v>125</v>
      </c>
      <c r="F288" s="470" t="s">
        <v>126</v>
      </c>
      <c r="G288" s="470" t="s">
        <v>124</v>
      </c>
      <c r="H288" s="470" t="s">
        <v>125</v>
      </c>
      <c r="I288" s="470" t="s">
        <v>126</v>
      </c>
      <c r="J288" s="470" t="s">
        <v>124</v>
      </c>
      <c r="K288" s="470" t="s">
        <v>125</v>
      </c>
      <c r="L288" s="470" t="s">
        <v>126</v>
      </c>
      <c r="M288" s="470" t="s">
        <v>124</v>
      </c>
      <c r="N288" s="470" t="s">
        <v>125</v>
      </c>
      <c r="O288" s="470" t="s">
        <v>126</v>
      </c>
      <c r="P288" s="470" t="s">
        <v>124</v>
      </c>
      <c r="Q288" s="470" t="s">
        <v>125</v>
      </c>
      <c r="R288" s="470" t="s">
        <v>126</v>
      </c>
      <c r="S288" s="470" t="s">
        <v>124</v>
      </c>
      <c r="T288" s="470" t="s">
        <v>125</v>
      </c>
      <c r="U288" s="488" t="s">
        <v>126</v>
      </c>
      <c r="V288" s="489" t="s">
        <v>124</v>
      </c>
      <c r="W288" s="479" t="s">
        <v>125</v>
      </c>
      <c r="X288" s="480" t="s">
        <v>126</v>
      </c>
      <c r="AE288" s="107"/>
    </row>
    <row r="289" spans="1:24">
      <c r="A289" s="443" t="s">
        <v>8</v>
      </c>
      <c r="B289" s="436" t="s">
        <v>46</v>
      </c>
      <c r="C289" s="440" t="s">
        <v>289</v>
      </c>
      <c r="D289" s="759"/>
      <c r="E289" s="760"/>
      <c r="F289" s="760"/>
      <c r="G289" s="760"/>
      <c r="H289" s="760"/>
      <c r="I289" s="760"/>
      <c r="J289" s="760"/>
      <c r="K289" s="760"/>
      <c r="L289" s="760"/>
      <c r="M289" s="760"/>
      <c r="N289" s="760"/>
      <c r="O289" s="760"/>
      <c r="P289" s="760"/>
      <c r="Q289" s="760"/>
      <c r="R289" s="760"/>
      <c r="S289" s="760"/>
      <c r="T289" s="760"/>
      <c r="U289" s="745"/>
      <c r="V289" s="761"/>
      <c r="W289" s="762"/>
      <c r="X289" s="763"/>
    </row>
    <row r="290" spans="1:24">
      <c r="A290" s="443">
        <v>1</v>
      </c>
      <c r="B290" s="170" t="s">
        <v>61</v>
      </c>
      <c r="C290" s="439" t="s">
        <v>113</v>
      </c>
      <c r="D290" s="472">
        <f>[4]BEVÉTEL!$M$42</f>
        <v>0</v>
      </c>
      <c r="E290" s="473">
        <f>[4]BEVÉTEL!$N$42</f>
        <v>0</v>
      </c>
      <c r="F290" s="473">
        <f>[4]BEVÉTEL!$O$42</f>
        <v>0</v>
      </c>
      <c r="G290" s="473">
        <f>[4]BEVÉTEL!$M$90</f>
        <v>0</v>
      </c>
      <c r="H290" s="473">
        <f>[4]BEVÉTEL!$N$90</f>
        <v>0</v>
      </c>
      <c r="I290" s="473">
        <f>[4]BEVÉTEL!$O$90</f>
        <v>0</v>
      </c>
      <c r="J290" s="473">
        <f>[4]BEVÉTEL!$M$129</f>
        <v>0</v>
      </c>
      <c r="K290" s="473">
        <f>[4]BEVÉTEL!$N$129</f>
        <v>0</v>
      </c>
      <c r="L290" s="473">
        <f>[4]BEVÉTEL!$O$129</f>
        <v>0</v>
      </c>
      <c r="M290" s="473">
        <f>[4]BEVÉTEL!$M$165</f>
        <v>0</v>
      </c>
      <c r="N290" s="473">
        <f>[4]BEVÉTEL!$N$165</f>
        <v>0</v>
      </c>
      <c r="O290" s="473">
        <f>[4]BEVÉTEL!$O$165</f>
        <v>0</v>
      </c>
      <c r="P290" s="473">
        <f>[4]BEVÉTEL!$M$190</f>
        <v>0</v>
      </c>
      <c r="Q290" s="473">
        <f>[4]BEVÉTEL!$N$190</f>
        <v>0</v>
      </c>
      <c r="R290" s="473">
        <f>[4]BEVÉTEL!$O$190</f>
        <v>0</v>
      </c>
      <c r="S290" s="473">
        <f>[4]BEVÉTEL!$M$215</f>
        <v>0</v>
      </c>
      <c r="T290" s="473">
        <f>[4]BEVÉTEL!$N$215</f>
        <v>0</v>
      </c>
      <c r="U290" s="490">
        <f>[4]BEVÉTEL!$O$215</f>
        <v>0</v>
      </c>
      <c r="V290" s="491">
        <f>D290+G290+J290+M290+P290+S290</f>
        <v>0</v>
      </c>
      <c r="W290" s="481">
        <f t="shared" ref="W290:W313" si="26">E290+H290+K290+N290+Q290+T290</f>
        <v>0</v>
      </c>
      <c r="X290" s="482">
        <f t="shared" ref="X290:X313" si="27">F290+I290+L290+O290+R290+U290</f>
        <v>0</v>
      </c>
    </row>
    <row r="291" spans="1:24" ht="24">
      <c r="A291" s="443"/>
      <c r="B291" s="400" t="s">
        <v>257</v>
      </c>
      <c r="C291" s="439" t="s">
        <v>135</v>
      </c>
      <c r="D291" s="472">
        <f>[4]BEVÉTEL!$P$42</f>
        <v>0</v>
      </c>
      <c r="E291" s="473">
        <f>[4]BEVÉTEL!$Q$42</f>
        <v>0</v>
      </c>
      <c r="F291" s="473">
        <f>[4]BEVÉTEL!$R$42</f>
        <v>0</v>
      </c>
      <c r="G291" s="473">
        <f>[4]BEVÉTEL!$P$90</f>
        <v>0</v>
      </c>
      <c r="H291" s="473">
        <f>[4]BEVÉTEL!$Q$90</f>
        <v>0</v>
      </c>
      <c r="I291" s="473">
        <f>[4]BEVÉTEL!$R$90</f>
        <v>0</v>
      </c>
      <c r="J291" s="473">
        <f>[4]BEVÉTEL!$P$129</f>
        <v>0</v>
      </c>
      <c r="K291" s="473">
        <f>[4]BEVÉTEL!$Q$129</f>
        <v>0</v>
      </c>
      <c r="L291" s="473">
        <f>[4]BEVÉTEL!$R$129</f>
        <v>0</v>
      </c>
      <c r="M291" s="473">
        <f>[4]BEVÉTEL!$P$165</f>
        <v>0</v>
      </c>
      <c r="N291" s="473">
        <f>[4]BEVÉTEL!$Q$165</f>
        <v>0</v>
      </c>
      <c r="O291" s="473">
        <f>[4]BEVÉTEL!$R$165</f>
        <v>0</v>
      </c>
      <c r="P291" s="473">
        <f>[4]BEVÉTEL!$P$190</f>
        <v>0</v>
      </c>
      <c r="Q291" s="473">
        <f>[4]BEVÉTEL!$Q$190</f>
        <v>0</v>
      </c>
      <c r="R291" s="473">
        <f>[4]BEVÉTEL!$R$190</f>
        <v>0</v>
      </c>
      <c r="S291" s="473">
        <f>[4]BEVÉTEL!$P$215</f>
        <v>0</v>
      </c>
      <c r="T291" s="473">
        <f>[4]BEVÉTEL!$Q$215</f>
        <v>0</v>
      </c>
      <c r="U291" s="490">
        <f>[4]BEVÉTEL!$R$215</f>
        <v>0</v>
      </c>
      <c r="V291" s="491">
        <f t="shared" ref="V291:V313" si="28">D291+G291+J291+M291+P291+S291</f>
        <v>0</v>
      </c>
      <c r="W291" s="481">
        <f t="shared" si="26"/>
        <v>0</v>
      </c>
      <c r="X291" s="482">
        <f t="shared" si="27"/>
        <v>0</v>
      </c>
    </row>
    <row r="292" spans="1:24">
      <c r="A292" s="443">
        <v>2</v>
      </c>
      <c r="B292" s="170" t="s">
        <v>48</v>
      </c>
      <c r="C292" s="439" t="s">
        <v>115</v>
      </c>
      <c r="D292" s="472">
        <f>[4]BEVÉTEL!$BU$42</f>
        <v>0</v>
      </c>
      <c r="E292" s="473">
        <f>[4]BEVÉTEL!$BV$42</f>
        <v>0</v>
      </c>
      <c r="F292" s="473">
        <f>[4]BEVÉTEL!$BW$42</f>
        <v>0</v>
      </c>
      <c r="G292" s="473">
        <f>[4]BEVÉTEL!$BU$90</f>
        <v>0</v>
      </c>
      <c r="H292" s="473">
        <f>[4]BEVÉTEL!$BV$90</f>
        <v>0</v>
      </c>
      <c r="I292" s="473">
        <f>[4]BEVÉTEL!$BW$90</f>
        <v>0</v>
      </c>
      <c r="J292" s="473">
        <f>[4]BEVÉTEL!$BU$129</f>
        <v>0</v>
      </c>
      <c r="K292" s="473">
        <f>[4]BEVÉTEL!$BV$129</f>
        <v>0</v>
      </c>
      <c r="L292" s="473">
        <f>[4]BEVÉTEL!$BW$129</f>
        <v>0</v>
      </c>
      <c r="M292" s="473">
        <f>[4]BEVÉTEL!$BU$165</f>
        <v>0</v>
      </c>
      <c r="N292" s="473">
        <f>[4]BEVÉTEL!$BV$165</f>
        <v>0</v>
      </c>
      <c r="O292" s="473">
        <f>[4]BEVÉTEL!$BW$165</f>
        <v>0</v>
      </c>
      <c r="P292" s="473">
        <f>[4]BEVÉTEL!$BU$190</f>
        <v>0</v>
      </c>
      <c r="Q292" s="473">
        <f>[4]BEVÉTEL!$BV$190</f>
        <v>0</v>
      </c>
      <c r="R292" s="473">
        <f>[4]BEVÉTEL!$BW$190</f>
        <v>0</v>
      </c>
      <c r="S292" s="473">
        <f>[4]BEVÉTEL!$BU$215</f>
        <v>0</v>
      </c>
      <c r="T292" s="473">
        <f>[4]BEVÉTEL!$BV$215</f>
        <v>0</v>
      </c>
      <c r="U292" s="490">
        <f>[4]BEVÉTEL!$BW$215</f>
        <v>0</v>
      </c>
      <c r="V292" s="491">
        <f t="shared" si="28"/>
        <v>0</v>
      </c>
      <c r="W292" s="481">
        <f t="shared" si="26"/>
        <v>0</v>
      </c>
      <c r="X292" s="482">
        <f t="shared" si="27"/>
        <v>0</v>
      </c>
    </row>
    <row r="293" spans="1:24">
      <c r="A293" s="443">
        <v>3</v>
      </c>
      <c r="B293" s="170" t="s">
        <v>227</v>
      </c>
      <c r="C293" s="439" t="s">
        <v>116</v>
      </c>
      <c r="D293" s="472">
        <f>[4]BEVÉTEL!$AB$42</f>
        <v>0</v>
      </c>
      <c r="E293" s="473">
        <f>[4]BEVÉTEL!$AC$42</f>
        <v>0</v>
      </c>
      <c r="F293" s="473">
        <f>[4]BEVÉTEL!$AD$42</f>
        <v>0</v>
      </c>
      <c r="G293" s="473">
        <f>[4]BEVÉTEL!$AB$90</f>
        <v>0</v>
      </c>
      <c r="H293" s="473">
        <f>[4]BEVÉTEL!$AC$90</f>
        <v>0</v>
      </c>
      <c r="I293" s="473">
        <f>[4]BEVÉTEL!$AD$90</f>
        <v>0</v>
      </c>
      <c r="J293" s="473">
        <f>[4]BEVÉTEL!$AB$129</f>
        <v>3000000</v>
      </c>
      <c r="K293" s="473">
        <f>[4]BEVÉTEL!$AC$129</f>
        <v>0</v>
      </c>
      <c r="L293" s="473">
        <f>[4]BEVÉTEL!$AD$129</f>
        <v>0</v>
      </c>
      <c r="M293" s="473">
        <f>[4]BEVÉTEL!$AB$165</f>
        <v>0</v>
      </c>
      <c r="N293" s="473">
        <f>[4]BEVÉTEL!$AC$165</f>
        <v>0</v>
      </c>
      <c r="O293" s="473">
        <f>[4]BEVÉTEL!$AD$165</f>
        <v>0</v>
      </c>
      <c r="P293" s="473">
        <f>[4]BEVÉTEL!$AB$190</f>
        <v>0</v>
      </c>
      <c r="Q293" s="473">
        <f>[4]BEVÉTEL!$AC$190</f>
        <v>0</v>
      </c>
      <c r="R293" s="473">
        <f>[4]BEVÉTEL!$AD$190</f>
        <v>0</v>
      </c>
      <c r="S293" s="473">
        <f>[4]BEVÉTEL!$AB$215</f>
        <v>0</v>
      </c>
      <c r="T293" s="473">
        <f>[4]BEVÉTEL!$AC$215</f>
        <v>0</v>
      </c>
      <c r="U293" s="490">
        <f>[4]BEVÉTEL!$AD$215</f>
        <v>0</v>
      </c>
      <c r="V293" s="491">
        <f t="shared" si="28"/>
        <v>3000000</v>
      </c>
      <c r="W293" s="481">
        <f t="shared" si="26"/>
        <v>0</v>
      </c>
      <c r="X293" s="482">
        <f t="shared" si="27"/>
        <v>0</v>
      </c>
    </row>
    <row r="294" spans="1:24" s="112" customFormat="1" ht="24">
      <c r="A294" s="443">
        <v>4</v>
      </c>
      <c r="B294" s="170" t="s">
        <v>63</v>
      </c>
      <c r="C294" s="439" t="s">
        <v>118</v>
      </c>
      <c r="D294" s="472">
        <f>[4]BEVÉTEL!$BL$42</f>
        <v>0</v>
      </c>
      <c r="E294" s="497">
        <f>[4]BEVÉTEL!$BM$42</f>
        <v>0</v>
      </c>
      <c r="F294" s="497">
        <f>[4]BEVÉTEL!$BN$42</f>
        <v>0</v>
      </c>
      <c r="G294" s="473">
        <f>[4]BEVÉTEL!$BL$90</f>
        <v>0</v>
      </c>
      <c r="H294" s="497">
        <f>[4]BEVÉTEL!$BM$90</f>
        <v>0</v>
      </c>
      <c r="I294" s="497">
        <f>[4]BEVÉTEL!$BN$90</f>
        <v>0</v>
      </c>
      <c r="J294" s="473">
        <f>[4]BEVÉTEL!$BL$129</f>
        <v>0</v>
      </c>
      <c r="K294" s="497">
        <f>[4]BEVÉTEL!$BM$129</f>
        <v>0</v>
      </c>
      <c r="L294" s="497">
        <f>[4]BEVÉTEL!$BN$129</f>
        <v>0</v>
      </c>
      <c r="M294" s="473">
        <f>[4]BEVÉTEL!$BL$165</f>
        <v>0</v>
      </c>
      <c r="N294" s="497">
        <f>[4]BEVÉTEL!$BM$165</f>
        <v>0</v>
      </c>
      <c r="O294" s="497">
        <f>[4]BEVÉTEL!$BN$165</f>
        <v>0</v>
      </c>
      <c r="P294" s="473">
        <f>[4]BEVÉTEL!$BL$190</f>
        <v>0</v>
      </c>
      <c r="Q294" s="497">
        <f>[4]BEVÉTEL!$BM$190</f>
        <v>0</v>
      </c>
      <c r="R294" s="497">
        <f>[4]BEVÉTEL!$BN$190</f>
        <v>0</v>
      </c>
      <c r="S294" s="473">
        <f>[4]BEVÉTEL!$BL$215</f>
        <v>0</v>
      </c>
      <c r="T294" s="497">
        <f>[4]BEVÉTEL!$BM$215</f>
        <v>0</v>
      </c>
      <c r="U294" s="513">
        <f>[4]BEVÉTEL!$BN$215</f>
        <v>0</v>
      </c>
      <c r="V294" s="491">
        <f t="shared" si="28"/>
        <v>0</v>
      </c>
      <c r="W294" s="481">
        <f t="shared" si="26"/>
        <v>0</v>
      </c>
      <c r="X294" s="482">
        <f t="shared" si="27"/>
        <v>0</v>
      </c>
    </row>
    <row r="295" spans="1:24" s="112" customFormat="1" ht="11.4">
      <c r="A295" s="458"/>
      <c r="B295" s="437" t="s">
        <v>52</v>
      </c>
      <c r="C295" s="441"/>
      <c r="D295" s="499">
        <f t="shared" ref="D295:U295" si="29">SUM(D292:D294,D290)</f>
        <v>0</v>
      </c>
      <c r="E295" s="497">
        <f t="shared" si="29"/>
        <v>0</v>
      </c>
      <c r="F295" s="497">
        <f t="shared" si="29"/>
        <v>0</v>
      </c>
      <c r="G295" s="497">
        <f t="shared" si="29"/>
        <v>0</v>
      </c>
      <c r="H295" s="497">
        <f t="shared" si="29"/>
        <v>0</v>
      </c>
      <c r="I295" s="497">
        <f t="shared" si="29"/>
        <v>0</v>
      </c>
      <c r="J295" s="497">
        <f t="shared" si="29"/>
        <v>3000000</v>
      </c>
      <c r="K295" s="497">
        <f t="shared" si="29"/>
        <v>0</v>
      </c>
      <c r="L295" s="497">
        <f t="shared" si="29"/>
        <v>0</v>
      </c>
      <c r="M295" s="497">
        <f t="shared" si="29"/>
        <v>0</v>
      </c>
      <c r="N295" s="497">
        <f t="shared" si="29"/>
        <v>0</v>
      </c>
      <c r="O295" s="497">
        <f t="shared" si="29"/>
        <v>0</v>
      </c>
      <c r="P295" s="497">
        <f t="shared" si="29"/>
        <v>0</v>
      </c>
      <c r="Q295" s="497">
        <f t="shared" si="29"/>
        <v>0</v>
      </c>
      <c r="R295" s="497">
        <f t="shared" si="29"/>
        <v>0</v>
      </c>
      <c r="S295" s="497">
        <f t="shared" si="29"/>
        <v>0</v>
      </c>
      <c r="T295" s="497">
        <f t="shared" si="29"/>
        <v>0</v>
      </c>
      <c r="U295" s="513">
        <f t="shared" si="29"/>
        <v>0</v>
      </c>
      <c r="V295" s="516">
        <f t="shared" si="28"/>
        <v>3000000</v>
      </c>
      <c r="W295" s="508">
        <f t="shared" si="26"/>
        <v>0</v>
      </c>
      <c r="X295" s="509">
        <f t="shared" si="27"/>
        <v>0</v>
      </c>
    </row>
    <row r="296" spans="1:24">
      <c r="A296" s="443" t="s">
        <v>42</v>
      </c>
      <c r="B296" s="436" t="s">
        <v>53</v>
      </c>
      <c r="C296" s="439"/>
      <c r="D296" s="759"/>
      <c r="E296" s="760"/>
      <c r="F296" s="760"/>
      <c r="G296" s="760"/>
      <c r="H296" s="760"/>
      <c r="I296" s="760"/>
      <c r="J296" s="760"/>
      <c r="K296" s="760"/>
      <c r="L296" s="760"/>
      <c r="M296" s="760"/>
      <c r="N296" s="760"/>
      <c r="O296" s="760"/>
      <c r="P296" s="760"/>
      <c r="Q296" s="760"/>
      <c r="R296" s="760"/>
      <c r="S296" s="760"/>
      <c r="T296" s="760"/>
      <c r="U296" s="745"/>
      <c r="V296" s="739">
        <f t="shared" si="28"/>
        <v>0</v>
      </c>
      <c r="W296" s="740"/>
      <c r="X296" s="741"/>
    </row>
    <row r="297" spans="1:24" ht="24">
      <c r="A297" s="443">
        <v>5</v>
      </c>
      <c r="B297" s="436" t="s">
        <v>62</v>
      </c>
      <c r="C297" s="439" t="s">
        <v>119</v>
      </c>
      <c r="D297" s="472">
        <f>[4]BEVÉTEL!$CM$42</f>
        <v>0</v>
      </c>
      <c r="E297" s="473">
        <f>[4]BEVÉTEL!$CN$42</f>
        <v>0</v>
      </c>
      <c r="F297" s="473">
        <f>[4]BEVÉTEL!$CO$42</f>
        <v>0</v>
      </c>
      <c r="G297" s="473">
        <f>[4]BEVÉTEL!$CM$90</f>
        <v>0</v>
      </c>
      <c r="H297" s="473">
        <f>[4]BEVÉTEL!$CN$90</f>
        <v>0</v>
      </c>
      <c r="I297" s="473">
        <f>[4]BEVÉTEL!$CO$90</f>
        <v>0</v>
      </c>
      <c r="J297" s="473">
        <f>[4]BEVÉTEL!$CM$129</f>
        <v>0</v>
      </c>
      <c r="K297" s="473">
        <f>[4]BEVÉTEL!$CN$129</f>
        <v>0</v>
      </c>
      <c r="L297" s="473">
        <f>[4]BEVÉTEL!$CO$129</f>
        <v>0</v>
      </c>
      <c r="M297" s="473">
        <f>[4]BEVÉTEL!$CM$165</f>
        <v>0</v>
      </c>
      <c r="N297" s="473">
        <f>[4]BEVÉTEL!$CN$165</f>
        <v>0</v>
      </c>
      <c r="O297" s="473">
        <f>[4]BEVÉTEL!$CO$165</f>
        <v>0</v>
      </c>
      <c r="P297" s="473">
        <f>[4]BEVÉTEL!$CM$190</f>
        <v>0</v>
      </c>
      <c r="Q297" s="473">
        <f>[4]BEVÉTEL!$CN$190</f>
        <v>0</v>
      </c>
      <c r="R297" s="473">
        <f>[4]BEVÉTEL!$CO$190</f>
        <v>0</v>
      </c>
      <c r="S297" s="473">
        <f>[4]BEVÉTEL!$CM$215</f>
        <v>0</v>
      </c>
      <c r="T297" s="473">
        <f>[4]BEVÉTEL!$CN$215</f>
        <v>0</v>
      </c>
      <c r="U297" s="490">
        <f>[4]BEVÉTEL!$CO$215</f>
        <v>0</v>
      </c>
      <c r="V297" s="491">
        <f t="shared" si="28"/>
        <v>0</v>
      </c>
      <c r="W297" s="481">
        <f t="shared" si="26"/>
        <v>0</v>
      </c>
      <c r="X297" s="482">
        <f t="shared" si="27"/>
        <v>0</v>
      </c>
    </row>
    <row r="298" spans="1:24">
      <c r="A298" s="443">
        <v>6</v>
      </c>
      <c r="B298" s="436" t="s">
        <v>120</v>
      </c>
      <c r="C298" s="439" t="s">
        <v>121</v>
      </c>
      <c r="D298" s="472">
        <f>[4]BEVÉTEL!$CY$42</f>
        <v>0</v>
      </c>
      <c r="E298" s="473">
        <f>[4]BEVÉTEL!$CZ$42</f>
        <v>0</v>
      </c>
      <c r="F298" s="473">
        <f>[4]BEVÉTEL!$DA$42</f>
        <v>0</v>
      </c>
      <c r="G298" s="473">
        <f>[4]BEVÉTEL!$CY$90</f>
        <v>0</v>
      </c>
      <c r="H298" s="473">
        <f>[4]BEVÉTEL!$CZ$90</f>
        <v>0</v>
      </c>
      <c r="I298" s="473">
        <f>[4]BEVÉTEL!$DA$90</f>
        <v>0</v>
      </c>
      <c r="J298" s="473">
        <f>[4]BEVÉTEL!$CY$129</f>
        <v>0</v>
      </c>
      <c r="K298" s="473">
        <f>[4]BEVÉTEL!$CZ$129</f>
        <v>0</v>
      </c>
      <c r="L298" s="473">
        <f>[4]BEVÉTEL!$DA$129</f>
        <v>0</v>
      </c>
      <c r="M298" s="473">
        <f>[4]BEVÉTEL!$CY$165</f>
        <v>0</v>
      </c>
      <c r="N298" s="473">
        <f>[4]BEVÉTEL!$CZ$165</f>
        <v>0</v>
      </c>
      <c r="O298" s="473">
        <f>[4]BEVÉTEL!$DA$165</f>
        <v>0</v>
      </c>
      <c r="P298" s="473">
        <f>[4]BEVÉTEL!$CY$190</f>
        <v>0</v>
      </c>
      <c r="Q298" s="473">
        <f>[4]BEVÉTEL!$CZ$190</f>
        <v>0</v>
      </c>
      <c r="R298" s="473">
        <f>[4]BEVÉTEL!$DA$190</f>
        <v>0</v>
      </c>
      <c r="S298" s="473">
        <f>[4]BEVÉTEL!$CY$215</f>
        <v>0</v>
      </c>
      <c r="T298" s="473">
        <f>[4]BEVÉTEL!$CZ$215</f>
        <v>0</v>
      </c>
      <c r="U298" s="490">
        <f>[4]BEVÉTEL!$DA$215</f>
        <v>0</v>
      </c>
      <c r="V298" s="491">
        <f t="shared" si="28"/>
        <v>0</v>
      </c>
      <c r="W298" s="481">
        <f t="shared" si="26"/>
        <v>0</v>
      </c>
      <c r="X298" s="482">
        <f t="shared" si="27"/>
        <v>0</v>
      </c>
    </row>
    <row r="299" spans="1:24" s="112" customFormat="1" ht="24">
      <c r="A299" s="443">
        <v>7</v>
      </c>
      <c r="B299" s="436" t="s">
        <v>64</v>
      </c>
      <c r="C299" s="439" t="s">
        <v>122</v>
      </c>
      <c r="D299" s="472">
        <f>[4]BEVÉTEL!$DQ$42</f>
        <v>0</v>
      </c>
      <c r="E299" s="473">
        <f>[4]BEVÉTEL!$DR$42</f>
        <v>0</v>
      </c>
      <c r="F299" s="473">
        <f>[4]BEVÉTEL!$DS$42</f>
        <v>0</v>
      </c>
      <c r="G299" s="473">
        <f>[4]BEVÉTEL!$DQ$90</f>
        <v>0</v>
      </c>
      <c r="H299" s="473">
        <f>[4]BEVÉTEL!$DR$90</f>
        <v>0</v>
      </c>
      <c r="I299" s="473">
        <f>[4]BEVÉTEL!$DS$90</f>
        <v>0</v>
      </c>
      <c r="J299" s="473">
        <f>[4]BEVÉTEL!$DQ$129</f>
        <v>0</v>
      </c>
      <c r="K299" s="473">
        <f>[4]BEVÉTEL!$DR$129</f>
        <v>0</v>
      </c>
      <c r="L299" s="473">
        <f>[4]BEVÉTEL!$DS$129</f>
        <v>0</v>
      </c>
      <c r="M299" s="473">
        <f>[4]BEVÉTEL!$DQ$165</f>
        <v>0</v>
      </c>
      <c r="N299" s="473">
        <f>[4]BEVÉTEL!$DR$165</f>
        <v>0</v>
      </c>
      <c r="O299" s="473">
        <f>[4]BEVÉTEL!$DS$165</f>
        <v>0</v>
      </c>
      <c r="P299" s="473">
        <f>[4]BEVÉTEL!$DQ$190</f>
        <v>0</v>
      </c>
      <c r="Q299" s="473">
        <f>[4]BEVÉTEL!$DR$190</f>
        <v>0</v>
      </c>
      <c r="R299" s="473">
        <f>[4]BEVÉTEL!$DS$190</f>
        <v>0</v>
      </c>
      <c r="S299" s="473">
        <f>[4]BEVÉTEL!$DQ$215</f>
        <v>0</v>
      </c>
      <c r="T299" s="473">
        <f>[4]BEVÉTEL!$DR$215</f>
        <v>0</v>
      </c>
      <c r="U299" s="490">
        <f>[4]BEVÉTEL!$DS$215</f>
        <v>0</v>
      </c>
      <c r="V299" s="491">
        <f t="shared" si="28"/>
        <v>0</v>
      </c>
      <c r="W299" s="481">
        <f t="shared" si="26"/>
        <v>0</v>
      </c>
      <c r="X299" s="482">
        <f t="shared" si="27"/>
        <v>0</v>
      </c>
    </row>
    <row r="300" spans="1:24" s="112" customFormat="1" ht="11.4">
      <c r="A300" s="458"/>
      <c r="B300" s="437" t="s">
        <v>60</v>
      </c>
      <c r="C300" s="441"/>
      <c r="D300" s="499">
        <f t="shared" ref="D300:U300" si="30">SUM(D297:D299)</f>
        <v>0</v>
      </c>
      <c r="E300" s="497">
        <f t="shared" si="30"/>
        <v>0</v>
      </c>
      <c r="F300" s="497">
        <f t="shared" si="30"/>
        <v>0</v>
      </c>
      <c r="G300" s="497">
        <f t="shared" si="30"/>
        <v>0</v>
      </c>
      <c r="H300" s="497">
        <f t="shared" si="30"/>
        <v>0</v>
      </c>
      <c r="I300" s="497">
        <f t="shared" si="30"/>
        <v>0</v>
      </c>
      <c r="J300" s="497">
        <f t="shared" si="30"/>
        <v>0</v>
      </c>
      <c r="K300" s="497">
        <f t="shared" si="30"/>
        <v>0</v>
      </c>
      <c r="L300" s="497">
        <f t="shared" si="30"/>
        <v>0</v>
      </c>
      <c r="M300" s="497">
        <f t="shared" si="30"/>
        <v>0</v>
      </c>
      <c r="N300" s="497">
        <f t="shared" si="30"/>
        <v>0</v>
      </c>
      <c r="O300" s="497">
        <f t="shared" si="30"/>
        <v>0</v>
      </c>
      <c r="P300" s="497">
        <f t="shared" si="30"/>
        <v>0</v>
      </c>
      <c r="Q300" s="497">
        <f t="shared" si="30"/>
        <v>0</v>
      </c>
      <c r="R300" s="497">
        <f t="shared" si="30"/>
        <v>0</v>
      </c>
      <c r="S300" s="497">
        <f t="shared" si="30"/>
        <v>0</v>
      </c>
      <c r="T300" s="497">
        <f t="shared" si="30"/>
        <v>0</v>
      </c>
      <c r="U300" s="513">
        <f t="shared" si="30"/>
        <v>0</v>
      </c>
      <c r="V300" s="516">
        <f t="shared" si="28"/>
        <v>0</v>
      </c>
      <c r="W300" s="508">
        <f t="shared" si="26"/>
        <v>0</v>
      </c>
      <c r="X300" s="509">
        <f t="shared" si="27"/>
        <v>0</v>
      </c>
    </row>
    <row r="301" spans="1:24">
      <c r="A301" s="443" t="s">
        <v>44</v>
      </c>
      <c r="B301" s="436" t="s">
        <v>76</v>
      </c>
      <c r="C301" s="747"/>
      <c r="D301" s="759"/>
      <c r="E301" s="760"/>
      <c r="F301" s="760"/>
      <c r="G301" s="760"/>
      <c r="H301" s="760"/>
      <c r="I301" s="760"/>
      <c r="J301" s="760"/>
      <c r="K301" s="760"/>
      <c r="L301" s="760"/>
      <c r="M301" s="760"/>
      <c r="N301" s="760"/>
      <c r="O301" s="760"/>
      <c r="P301" s="760"/>
      <c r="Q301" s="760"/>
      <c r="R301" s="760"/>
      <c r="S301" s="760"/>
      <c r="T301" s="760"/>
      <c r="U301" s="745"/>
      <c r="V301" s="733">
        <f t="shared" si="28"/>
        <v>0</v>
      </c>
      <c r="W301" s="734"/>
      <c r="X301" s="735"/>
    </row>
    <row r="302" spans="1:24">
      <c r="A302" s="443"/>
      <c r="B302" s="436" t="s">
        <v>71</v>
      </c>
      <c r="C302" s="748"/>
      <c r="D302" s="759"/>
      <c r="E302" s="760"/>
      <c r="F302" s="760"/>
      <c r="G302" s="760"/>
      <c r="H302" s="760"/>
      <c r="I302" s="760"/>
      <c r="J302" s="760"/>
      <c r="K302" s="760"/>
      <c r="L302" s="760"/>
      <c r="M302" s="760"/>
      <c r="N302" s="760"/>
      <c r="O302" s="760"/>
      <c r="P302" s="760"/>
      <c r="Q302" s="760"/>
      <c r="R302" s="760"/>
      <c r="S302" s="760"/>
      <c r="T302" s="760"/>
      <c r="U302" s="745"/>
      <c r="V302" s="736"/>
      <c r="W302" s="737"/>
      <c r="X302" s="738"/>
    </row>
    <row r="303" spans="1:24">
      <c r="A303" s="443">
        <v>8</v>
      </c>
      <c r="B303" s="436" t="s">
        <v>69</v>
      </c>
      <c r="C303" s="439" t="s">
        <v>143</v>
      </c>
      <c r="D303" s="472">
        <f>[4]BEVÉTEL!$EO$42</f>
        <v>183248</v>
      </c>
      <c r="E303" s="473">
        <f>[4]BEVÉTEL!$EP$42</f>
        <v>0</v>
      </c>
      <c r="F303" s="473">
        <f>[4]BEVÉTEL!$EQ$42</f>
        <v>0</v>
      </c>
      <c r="G303" s="473">
        <f>[4]BEVÉTEL!$EO$90</f>
        <v>0</v>
      </c>
      <c r="H303" s="473">
        <f>[4]BEVÉTEL!$EP$90</f>
        <v>0</v>
      </c>
      <c r="I303" s="473">
        <f>[4]BEVÉTEL!$EQ$90</f>
        <v>0</v>
      </c>
      <c r="J303" s="473">
        <f>[4]BEVÉTEL!$EO$129</f>
        <v>0</v>
      </c>
      <c r="K303" s="473">
        <f>[4]BEVÉTEL!$EP$129</f>
        <v>0</v>
      </c>
      <c r="L303" s="473">
        <f>[4]BEVÉTEL!$EQ$129</f>
        <v>0</v>
      </c>
      <c r="M303" s="473">
        <f>[4]BEVÉTEL!$EO$165</f>
        <v>0</v>
      </c>
      <c r="N303" s="473">
        <f>[4]BEVÉTEL!$EP$165</f>
        <v>0</v>
      </c>
      <c r="O303" s="473">
        <f>[4]BEVÉTEL!$EQ$165</f>
        <v>0</v>
      </c>
      <c r="P303" s="473">
        <f>[4]BEVÉTEL!$EO$190</f>
        <v>0</v>
      </c>
      <c r="Q303" s="473">
        <f>[4]BEVÉTEL!$EP$190</f>
        <v>0</v>
      </c>
      <c r="R303" s="473">
        <f>[4]BEVÉTEL!$EQ$190</f>
        <v>0</v>
      </c>
      <c r="S303" s="473">
        <f>[4]BEVÉTEL!$EO$215</f>
        <v>0</v>
      </c>
      <c r="T303" s="473">
        <f>[4]BEVÉTEL!$EP$215</f>
        <v>0</v>
      </c>
      <c r="U303" s="490">
        <f>[4]BEVÉTEL!$EQ$215</f>
        <v>0</v>
      </c>
      <c r="V303" s="491">
        <f t="shared" si="28"/>
        <v>183248</v>
      </c>
      <c r="W303" s="481">
        <f t="shared" si="26"/>
        <v>0</v>
      </c>
      <c r="X303" s="482">
        <f t="shared" si="27"/>
        <v>0</v>
      </c>
    </row>
    <row r="304" spans="1:24">
      <c r="A304" s="443">
        <v>9</v>
      </c>
      <c r="B304" s="436" t="s">
        <v>70</v>
      </c>
      <c r="C304" s="439" t="s">
        <v>143</v>
      </c>
      <c r="D304" s="472"/>
      <c r="E304" s="473"/>
      <c r="F304" s="473"/>
      <c r="G304" s="473"/>
      <c r="H304" s="473"/>
      <c r="I304" s="473"/>
      <c r="J304" s="473"/>
      <c r="K304" s="473"/>
      <c r="L304" s="473"/>
      <c r="M304" s="473"/>
      <c r="N304" s="473"/>
      <c r="O304" s="473"/>
      <c r="P304" s="473"/>
      <c r="Q304" s="473"/>
      <c r="R304" s="473"/>
      <c r="S304" s="473"/>
      <c r="T304" s="473"/>
      <c r="U304" s="490"/>
      <c r="V304" s="491">
        <f t="shared" si="28"/>
        <v>0</v>
      </c>
      <c r="W304" s="481">
        <f t="shared" si="26"/>
        <v>0</v>
      </c>
      <c r="X304" s="482">
        <f t="shared" si="27"/>
        <v>0</v>
      </c>
    </row>
    <row r="305" spans="1:24" ht="24">
      <c r="A305" s="443"/>
      <c r="B305" s="436" t="s">
        <v>72</v>
      </c>
      <c r="C305" s="439"/>
      <c r="D305" s="759"/>
      <c r="E305" s="760"/>
      <c r="F305" s="760"/>
      <c r="G305" s="760"/>
      <c r="H305" s="760"/>
      <c r="I305" s="760"/>
      <c r="J305" s="760"/>
      <c r="K305" s="760"/>
      <c r="L305" s="760"/>
      <c r="M305" s="760"/>
      <c r="N305" s="760"/>
      <c r="O305" s="760"/>
      <c r="P305" s="760"/>
      <c r="Q305" s="760"/>
      <c r="R305" s="760"/>
      <c r="S305" s="760"/>
      <c r="T305" s="760"/>
      <c r="U305" s="745"/>
      <c r="V305" s="739">
        <f t="shared" si="28"/>
        <v>0</v>
      </c>
      <c r="W305" s="740"/>
      <c r="X305" s="741"/>
    </row>
    <row r="306" spans="1:24">
      <c r="A306" s="443">
        <v>10</v>
      </c>
      <c r="B306" s="436" t="s">
        <v>69</v>
      </c>
      <c r="C306" s="439" t="s">
        <v>143</v>
      </c>
      <c r="D306" s="472">
        <f>[4]BEVÉTEL!$ER$42</f>
        <v>0</v>
      </c>
      <c r="E306" s="473">
        <f>[4]BEVÉTEL!$ES$42</f>
        <v>0</v>
      </c>
      <c r="F306" s="473">
        <f>[4]BEVÉTEL!$ET$42</f>
        <v>0</v>
      </c>
      <c r="G306" s="473">
        <f>[4]BEVÉTEL!$ER$90</f>
        <v>0</v>
      </c>
      <c r="H306" s="473">
        <f>[4]BEVÉTEL!$ES$90</f>
        <v>0</v>
      </c>
      <c r="I306" s="473">
        <f>[4]BEVÉTEL!$ET$90</f>
        <v>0</v>
      </c>
      <c r="J306" s="473">
        <f>[4]BEVÉTEL!$ER$129</f>
        <v>0</v>
      </c>
      <c r="K306" s="473">
        <f>[4]BEVÉTEL!$ES$129</f>
        <v>0</v>
      </c>
      <c r="L306" s="473">
        <f>[4]BEVÉTEL!$ET$129</f>
        <v>0</v>
      </c>
      <c r="M306" s="473">
        <f>[4]BEVÉTEL!$ER$165</f>
        <v>0</v>
      </c>
      <c r="N306" s="473">
        <f>[4]BEVÉTEL!$ES$165</f>
        <v>0</v>
      </c>
      <c r="O306" s="473">
        <f>[4]BEVÉTEL!$ET$165</f>
        <v>0</v>
      </c>
      <c r="P306" s="473">
        <f>[4]BEVÉTEL!$ER$190</f>
        <v>0</v>
      </c>
      <c r="Q306" s="473">
        <f>[4]BEVÉTEL!$ES$190</f>
        <v>0</v>
      </c>
      <c r="R306" s="473">
        <f>[4]BEVÉTEL!$ET$190</f>
        <v>0</v>
      </c>
      <c r="S306" s="473">
        <f>[4]BEVÉTEL!$ER$215</f>
        <v>0</v>
      </c>
      <c r="T306" s="473">
        <f>[4]BEVÉTEL!$ES$215</f>
        <v>0</v>
      </c>
      <c r="U306" s="490">
        <f>[4]BEVÉTEL!$ET$215</f>
        <v>0</v>
      </c>
      <c r="V306" s="491">
        <f t="shared" si="28"/>
        <v>0</v>
      </c>
      <c r="W306" s="481">
        <f t="shared" si="26"/>
        <v>0</v>
      </c>
      <c r="X306" s="482">
        <f t="shared" si="27"/>
        <v>0</v>
      </c>
    </row>
    <row r="307" spans="1:24">
      <c r="A307" s="443">
        <v>11</v>
      </c>
      <c r="B307" s="436" t="s">
        <v>70</v>
      </c>
      <c r="C307" s="439" t="s">
        <v>143</v>
      </c>
      <c r="D307" s="472">
        <f>[4]BEVÉTEL!$EU$42</f>
        <v>0</v>
      </c>
      <c r="E307" s="473">
        <f>[4]BEVÉTEL!$EV$42</f>
        <v>0</v>
      </c>
      <c r="F307" s="473">
        <f>[4]BEVÉTEL!$EW$42</f>
        <v>0</v>
      </c>
      <c r="G307" s="473">
        <f>[4]BEVÉTEL!$EU$90</f>
        <v>0</v>
      </c>
      <c r="H307" s="473">
        <f>[4]BEVÉTEL!$EV$90</f>
        <v>0</v>
      </c>
      <c r="I307" s="473">
        <f>[4]BEVÉTEL!$EW$90</f>
        <v>0</v>
      </c>
      <c r="J307" s="473">
        <f>[4]BEVÉTEL!$EU$129</f>
        <v>0</v>
      </c>
      <c r="K307" s="473">
        <f>[4]BEVÉTEL!$EV$129</f>
        <v>0</v>
      </c>
      <c r="L307" s="473">
        <f>[4]BEVÉTEL!$EW$129</f>
        <v>0</v>
      </c>
      <c r="M307" s="473">
        <f>[4]BEVÉTEL!$EU$165</f>
        <v>0</v>
      </c>
      <c r="N307" s="473">
        <f>[4]BEVÉTEL!$EV$165</f>
        <v>0</v>
      </c>
      <c r="O307" s="473">
        <f>[4]BEVÉTEL!$EW$165</f>
        <v>0</v>
      </c>
      <c r="P307" s="473">
        <f>[4]BEVÉTEL!$EU$190</f>
        <v>0</v>
      </c>
      <c r="Q307" s="473">
        <f>[4]BEVÉTEL!$EV$190</f>
        <v>0</v>
      </c>
      <c r="R307" s="473">
        <f>[4]BEVÉTEL!$EW$190</f>
        <v>0</v>
      </c>
      <c r="S307" s="473">
        <f>[4]BEVÉTEL!$EU$215</f>
        <v>0</v>
      </c>
      <c r="T307" s="473">
        <f>[4]BEVÉTEL!$EV$215</f>
        <v>0</v>
      </c>
      <c r="U307" s="490">
        <f>[4]BEVÉTEL!$EW$215</f>
        <v>0</v>
      </c>
      <c r="V307" s="491">
        <f t="shared" si="28"/>
        <v>0</v>
      </c>
      <c r="W307" s="481">
        <f t="shared" si="26"/>
        <v>0</v>
      </c>
      <c r="X307" s="482">
        <f t="shared" si="27"/>
        <v>0</v>
      </c>
    </row>
    <row r="308" spans="1:24" ht="24">
      <c r="A308" s="443"/>
      <c r="B308" s="436" t="s">
        <v>73</v>
      </c>
      <c r="C308" s="439"/>
      <c r="D308" s="759"/>
      <c r="E308" s="760"/>
      <c r="F308" s="760"/>
      <c r="G308" s="760"/>
      <c r="H308" s="760"/>
      <c r="I308" s="760"/>
      <c r="J308" s="760"/>
      <c r="K308" s="760"/>
      <c r="L308" s="760"/>
      <c r="M308" s="760"/>
      <c r="N308" s="760"/>
      <c r="O308" s="760"/>
      <c r="P308" s="760"/>
      <c r="Q308" s="760"/>
      <c r="R308" s="760"/>
      <c r="S308" s="760"/>
      <c r="T308" s="760"/>
      <c r="U308" s="745"/>
      <c r="V308" s="739">
        <f t="shared" si="28"/>
        <v>0</v>
      </c>
      <c r="W308" s="740"/>
      <c r="X308" s="741"/>
    </row>
    <row r="309" spans="1:24">
      <c r="A309" s="443">
        <v>12</v>
      </c>
      <c r="B309" s="170" t="s">
        <v>123</v>
      </c>
      <c r="C309" s="439" t="s">
        <v>127</v>
      </c>
      <c r="D309" s="472">
        <f>[4]BEVÉTEL!$EF$42</f>
        <v>0</v>
      </c>
      <c r="E309" s="473">
        <f>[4]BEVÉTEL!$EG$42</f>
        <v>0</v>
      </c>
      <c r="F309" s="473">
        <f>[4]BEVÉTEL!$EH$42</f>
        <v>0</v>
      </c>
      <c r="G309" s="473">
        <f>[4]BEVÉTEL!$EF$90</f>
        <v>0</v>
      </c>
      <c r="H309" s="473">
        <f>[4]BEVÉTEL!$EG$90</f>
        <v>0</v>
      </c>
      <c r="I309" s="473">
        <f>[4]BEVÉTEL!$EH$90</f>
        <v>0</v>
      </c>
      <c r="J309" s="473">
        <f>[4]BEVÉTEL!$EF$129</f>
        <v>0</v>
      </c>
      <c r="K309" s="473">
        <f>[4]BEVÉTEL!$EG$129</f>
        <v>0</v>
      </c>
      <c r="L309" s="473">
        <f>[4]BEVÉTEL!$EH$129</f>
        <v>0</v>
      </c>
      <c r="M309" s="473">
        <f>[4]BEVÉTEL!$EF$165</f>
        <v>0</v>
      </c>
      <c r="N309" s="473">
        <f>[4]BEVÉTEL!$EG$165</f>
        <v>0</v>
      </c>
      <c r="O309" s="473">
        <f>[4]BEVÉTEL!$EH$165</f>
        <v>0</v>
      </c>
      <c r="P309" s="473">
        <f>[4]BEVÉTEL!$EF$190</f>
        <v>0</v>
      </c>
      <c r="Q309" s="473">
        <f>[4]BEVÉTEL!$EG$190</f>
        <v>0</v>
      </c>
      <c r="R309" s="473">
        <f>[4]BEVÉTEL!$EH$190</f>
        <v>0</v>
      </c>
      <c r="S309" s="473">
        <f>[4]BEVÉTEL!$EF$215</f>
        <v>0</v>
      </c>
      <c r="T309" s="473">
        <f>[4]BEVÉTEL!$EG$215</f>
        <v>0</v>
      </c>
      <c r="U309" s="490">
        <f>[4]BEVÉTEL!$EH$215</f>
        <v>0</v>
      </c>
      <c r="V309" s="491">
        <f t="shared" si="28"/>
        <v>0</v>
      </c>
      <c r="W309" s="481">
        <f t="shared" si="26"/>
        <v>0</v>
      </c>
      <c r="X309" s="482">
        <f t="shared" si="27"/>
        <v>0</v>
      </c>
    </row>
    <row r="310" spans="1:24" s="112" customFormat="1">
      <c r="A310" s="443">
        <v>13</v>
      </c>
      <c r="B310" s="170" t="s">
        <v>261</v>
      </c>
      <c r="C310" s="439" t="s">
        <v>128</v>
      </c>
      <c r="D310" s="472">
        <f>[4]BEVÉTEL!$EC$42</f>
        <v>0</v>
      </c>
      <c r="E310" s="473">
        <f>[4]BEVÉTEL!$ED$42</f>
        <v>0</v>
      </c>
      <c r="F310" s="473">
        <f>[4]BEVÉTEL!$EE$42</f>
        <v>0</v>
      </c>
      <c r="G310" s="473">
        <f>[4]BEVÉTEL!$EC$90</f>
        <v>0</v>
      </c>
      <c r="H310" s="473">
        <f>[4]BEVÉTEL!$ED$90</f>
        <v>0</v>
      </c>
      <c r="I310" s="473">
        <f>[4]BEVÉTEL!$EE$90</f>
        <v>0</v>
      </c>
      <c r="J310" s="473">
        <f>[4]BEVÉTEL!$EC$129</f>
        <v>0</v>
      </c>
      <c r="K310" s="473">
        <f>[4]BEVÉTEL!$ED$129</f>
        <v>0</v>
      </c>
      <c r="L310" s="473">
        <f>[4]BEVÉTEL!$EE$129</f>
        <v>0</v>
      </c>
      <c r="M310" s="473">
        <f>[4]BEVÉTEL!$EC$165</f>
        <v>0</v>
      </c>
      <c r="N310" s="473">
        <f>[4]BEVÉTEL!$ED$165</f>
        <v>0</v>
      </c>
      <c r="O310" s="473">
        <f>[4]BEVÉTEL!$EE$165</f>
        <v>0</v>
      </c>
      <c r="P310" s="473">
        <f>[4]BEVÉTEL!$EC$190</f>
        <v>0</v>
      </c>
      <c r="Q310" s="473">
        <f>[4]BEVÉTEL!$ED$190</f>
        <v>0</v>
      </c>
      <c r="R310" s="473">
        <f>[4]BEVÉTEL!$EE$190</f>
        <v>0</v>
      </c>
      <c r="S310" s="473">
        <f>[4]BEVÉTEL!$EC$215</f>
        <v>0</v>
      </c>
      <c r="T310" s="473">
        <f>[4]BEVÉTEL!$ED$215</f>
        <v>0</v>
      </c>
      <c r="U310" s="490">
        <f>[4]BEVÉTEL!$EE$215</f>
        <v>0</v>
      </c>
      <c r="V310" s="491">
        <f t="shared" si="28"/>
        <v>0</v>
      </c>
      <c r="W310" s="481">
        <f t="shared" si="26"/>
        <v>0</v>
      </c>
      <c r="X310" s="482">
        <f t="shared" si="27"/>
        <v>0</v>
      </c>
    </row>
    <row r="311" spans="1:24" s="112" customFormat="1">
      <c r="A311" s="443">
        <v>14</v>
      </c>
      <c r="B311" s="170" t="s">
        <v>258</v>
      </c>
      <c r="C311" s="439" t="s">
        <v>129</v>
      </c>
      <c r="D311" s="472">
        <f>[4]BEVÉTEL!$EX$42</f>
        <v>0</v>
      </c>
      <c r="E311" s="473">
        <f>[4]BEVÉTEL!$EY$42</f>
        <v>0</v>
      </c>
      <c r="F311" s="473">
        <f>[4]BEVÉTEL!$EZ$42</f>
        <v>0</v>
      </c>
      <c r="G311" s="473">
        <f>[4]BEVÉTEL!$EX$90</f>
        <v>0</v>
      </c>
      <c r="H311" s="473">
        <f>[4]BEVÉTEL!$EY$90</f>
        <v>0</v>
      </c>
      <c r="I311" s="473">
        <f>[4]BEVÉTEL!$EZ$90</f>
        <v>0</v>
      </c>
      <c r="J311" s="473">
        <f>[4]BEVÉTEL!$EX$129</f>
        <v>0</v>
      </c>
      <c r="K311" s="473">
        <f>[4]BEVÉTEL!$EY$129</f>
        <v>0</v>
      </c>
      <c r="L311" s="473">
        <f>[4]BEVÉTEL!$EZ$129</f>
        <v>0</v>
      </c>
      <c r="M311" s="473">
        <f>[4]BEVÉTEL!$EX$165</f>
        <v>0</v>
      </c>
      <c r="N311" s="473">
        <f>[4]BEVÉTEL!$EY$165</f>
        <v>0</v>
      </c>
      <c r="O311" s="473">
        <f>[4]BEVÉTEL!$EZ$165</f>
        <v>0</v>
      </c>
      <c r="P311" s="473">
        <f>[4]BEVÉTEL!$EX$190</f>
        <v>0</v>
      </c>
      <c r="Q311" s="473">
        <f>[4]BEVÉTEL!$EY$190</f>
        <v>0</v>
      </c>
      <c r="R311" s="473">
        <f>[4]BEVÉTEL!$EZ$190</f>
        <v>0</v>
      </c>
      <c r="S311" s="473">
        <f>[4]BEVÉTEL!$EX$215</f>
        <v>0</v>
      </c>
      <c r="T311" s="473">
        <f>[4]BEVÉTEL!$EY$215</f>
        <v>0</v>
      </c>
      <c r="U311" s="490">
        <f>[4]BEVÉTEL!$EZ$215</f>
        <v>0</v>
      </c>
      <c r="V311" s="491">
        <f t="shared" si="28"/>
        <v>0</v>
      </c>
      <c r="W311" s="481">
        <f t="shared" si="26"/>
        <v>0</v>
      </c>
      <c r="X311" s="482">
        <f t="shared" si="27"/>
        <v>0</v>
      </c>
    </row>
    <row r="312" spans="1:24" s="112" customFormat="1" ht="11.4">
      <c r="A312" s="458"/>
      <c r="B312" s="437" t="s">
        <v>41</v>
      </c>
      <c r="C312" s="441"/>
      <c r="D312" s="499">
        <f>SUM(D309:D311,D303,D304,D306,D307)</f>
        <v>183248</v>
      </c>
      <c r="E312" s="497">
        <f>SUM(E309:E311,E307,E306,E304,E303)</f>
        <v>0</v>
      </c>
      <c r="F312" s="500">
        <f>SUM(F309:F311,F307,F306,F304,F303)</f>
        <v>0</v>
      </c>
      <c r="G312" s="497">
        <f>SUM(G309:G311,G303,G304,G306,G307)</f>
        <v>0</v>
      </c>
      <c r="H312" s="497">
        <f>SUM(H309:H311,H307,H306,H304,H303)</f>
        <v>0</v>
      </c>
      <c r="I312" s="500">
        <f>SUM(I309:I311,I307,I306,I304,I303)</f>
        <v>0</v>
      </c>
      <c r="J312" s="497">
        <f>SUM(J309:J311,J303,J304,J306,J307)</f>
        <v>0</v>
      </c>
      <c r="K312" s="497">
        <f>SUM(K309:K311,K307,K306,K304,K303)</f>
        <v>0</v>
      </c>
      <c r="L312" s="500">
        <f>SUM(L309:L311,L307,L306,L304,L303)</f>
        <v>0</v>
      </c>
      <c r="M312" s="497">
        <f>SUM(M309:M311,M303,M304,M306,M307)</f>
        <v>0</v>
      </c>
      <c r="N312" s="497">
        <f>SUM(N309:N311,N307,N306,N304,N303)</f>
        <v>0</v>
      </c>
      <c r="O312" s="500">
        <f>SUM(O309:O311,O307,O306,O304,O303)</f>
        <v>0</v>
      </c>
      <c r="P312" s="497">
        <f>SUM(P309:P311,P303,P304,P306,P307)</f>
        <v>0</v>
      </c>
      <c r="Q312" s="497">
        <f>SUM(Q309:Q311,Q307,Q306,Q304,Q303)</f>
        <v>0</v>
      </c>
      <c r="R312" s="500">
        <f>SUM(R309:R311,R307,R306,R304,R303)</f>
        <v>0</v>
      </c>
      <c r="S312" s="497">
        <f>SUM(S309:S311,S303,S304,S306,S307)</f>
        <v>0</v>
      </c>
      <c r="T312" s="497">
        <f>SUM(T309:T311,T307,T306,T304,T303)</f>
        <v>0</v>
      </c>
      <c r="U312" s="514">
        <f>SUM(U309:U311,U307,U306,U304,U303)</f>
        <v>0</v>
      </c>
      <c r="V312" s="516">
        <f t="shared" si="28"/>
        <v>183248</v>
      </c>
      <c r="W312" s="508">
        <f t="shared" si="26"/>
        <v>0</v>
      </c>
      <c r="X312" s="509">
        <f t="shared" si="27"/>
        <v>0</v>
      </c>
    </row>
    <row r="313" spans="1:24" s="112" customFormat="1" thickBot="1">
      <c r="A313" s="462"/>
      <c r="B313" s="438" t="s">
        <v>87</v>
      </c>
      <c r="C313" s="442"/>
      <c r="D313" s="502">
        <f>SUM(D312,D300,D295)</f>
        <v>183248</v>
      </c>
      <c r="E313" s="503">
        <f>SUM(E312,E300,E295)</f>
        <v>0</v>
      </c>
      <c r="F313" s="504">
        <f>SUM(F295,F300,F312)</f>
        <v>0</v>
      </c>
      <c r="G313" s="503">
        <f>SUM(G312,G300,G295)</f>
        <v>0</v>
      </c>
      <c r="H313" s="503">
        <f>SUM(H312,H300,H295)</f>
        <v>0</v>
      </c>
      <c r="I313" s="504">
        <f>SUM(I295,I300,I312)</f>
        <v>0</v>
      </c>
      <c r="J313" s="503">
        <f>SUM(J312,J300,J295)</f>
        <v>3000000</v>
      </c>
      <c r="K313" s="503">
        <f>SUM(K312,K300,K295)</f>
        <v>0</v>
      </c>
      <c r="L313" s="504">
        <f>SUM(L295,L300,L312)</f>
        <v>0</v>
      </c>
      <c r="M313" s="503">
        <f>SUM(M312,M300,M295)</f>
        <v>0</v>
      </c>
      <c r="N313" s="503">
        <f>SUM(N312,N300,N295)</f>
        <v>0</v>
      </c>
      <c r="O313" s="504">
        <f>SUM(O295,O300,O312)</f>
        <v>0</v>
      </c>
      <c r="P313" s="503">
        <f>SUM(P312,P300,P295)</f>
        <v>0</v>
      </c>
      <c r="Q313" s="503">
        <f>SUM(Q312,Q300,Q295)</f>
        <v>0</v>
      </c>
      <c r="R313" s="504">
        <f>SUM(R295,R300,R312)</f>
        <v>0</v>
      </c>
      <c r="S313" s="503">
        <f>SUM(S312,S300,S295)</f>
        <v>0</v>
      </c>
      <c r="T313" s="503">
        <f>SUM(T312,T300,T295)</f>
        <v>0</v>
      </c>
      <c r="U313" s="515">
        <f>SUM(U295,U300,U312)</f>
        <v>0</v>
      </c>
      <c r="V313" s="517">
        <f t="shared" si="28"/>
        <v>3183248</v>
      </c>
      <c r="W313" s="511">
        <f t="shared" si="26"/>
        <v>0</v>
      </c>
      <c r="X313" s="518">
        <f t="shared" si="27"/>
        <v>0</v>
      </c>
    </row>
    <row r="332" spans="1:31" ht="12.6" thickBot="1"/>
    <row r="333" spans="1:31" s="106" customFormat="1" ht="15" customHeight="1" thickBot="1">
      <c r="A333" s="105"/>
      <c r="C333" s="764" t="s">
        <v>332</v>
      </c>
      <c r="D333" s="765"/>
      <c r="E333" s="765"/>
      <c r="F333" s="765"/>
      <c r="G333" s="765"/>
      <c r="H333" s="765"/>
      <c r="I333" s="765"/>
      <c r="J333" s="765"/>
      <c r="K333" s="765"/>
      <c r="L333" s="765"/>
      <c r="M333" s="765"/>
      <c r="N333" s="765"/>
      <c r="O333" s="765"/>
      <c r="P333" s="765"/>
      <c r="Q333" s="765"/>
      <c r="R333" s="765"/>
      <c r="S333" s="765"/>
      <c r="T333" s="765"/>
      <c r="U333" s="765"/>
      <c r="V333" s="765"/>
      <c r="W333" s="765"/>
      <c r="X333" s="766"/>
    </row>
    <row r="334" spans="1:31" s="106" customFormat="1" ht="32.25" customHeight="1">
      <c r="A334" s="105"/>
      <c r="C334" s="767" t="s">
        <v>190</v>
      </c>
      <c r="D334" s="785" t="s">
        <v>191</v>
      </c>
      <c r="E334" s="786"/>
      <c r="F334" s="787"/>
      <c r="G334" s="788" t="s">
        <v>334</v>
      </c>
      <c r="H334" s="786"/>
      <c r="I334" s="787"/>
      <c r="J334" s="788" t="s">
        <v>335</v>
      </c>
      <c r="K334" s="786"/>
      <c r="L334" s="787"/>
      <c r="M334" s="789" t="s">
        <v>336</v>
      </c>
      <c r="N334" s="790"/>
      <c r="O334" s="791"/>
      <c r="P334" s="788"/>
      <c r="Q334" s="786"/>
      <c r="R334" s="787"/>
      <c r="S334" s="788"/>
      <c r="T334" s="786"/>
      <c r="U334" s="786"/>
      <c r="V334" s="769" t="s">
        <v>333</v>
      </c>
      <c r="W334" s="770"/>
      <c r="X334" s="771"/>
    </row>
    <row r="335" spans="1:31" s="106" customFormat="1" ht="73.5" customHeight="1" thickBot="1">
      <c r="A335" s="105"/>
      <c r="C335" s="768"/>
      <c r="D335" s="792" t="s">
        <v>288</v>
      </c>
      <c r="E335" s="793"/>
      <c r="F335" s="794"/>
      <c r="G335" s="795" t="s">
        <v>337</v>
      </c>
      <c r="H335" s="793"/>
      <c r="I335" s="794"/>
      <c r="J335" s="795" t="s">
        <v>338</v>
      </c>
      <c r="K335" s="793"/>
      <c r="L335" s="794"/>
      <c r="M335" s="796" t="s">
        <v>339</v>
      </c>
      <c r="N335" s="797"/>
      <c r="O335" s="798"/>
      <c r="P335" s="795"/>
      <c r="Q335" s="793"/>
      <c r="R335" s="794"/>
      <c r="S335" s="795"/>
      <c r="T335" s="793"/>
      <c r="U335" s="793"/>
      <c r="V335" s="772"/>
      <c r="W335" s="773"/>
      <c r="X335" s="774"/>
    </row>
    <row r="336" spans="1:31" s="106" customFormat="1" ht="71.400000000000006" customHeight="1">
      <c r="A336" s="434" t="s">
        <v>33</v>
      </c>
      <c r="B336" s="435" t="s">
        <v>105</v>
      </c>
      <c r="C336" s="444" t="s">
        <v>206</v>
      </c>
      <c r="D336" s="469" t="s">
        <v>124</v>
      </c>
      <c r="E336" s="470" t="s">
        <v>125</v>
      </c>
      <c r="F336" s="470" t="s">
        <v>126</v>
      </c>
      <c r="G336" s="470" t="s">
        <v>124</v>
      </c>
      <c r="H336" s="470" t="s">
        <v>125</v>
      </c>
      <c r="I336" s="470" t="s">
        <v>126</v>
      </c>
      <c r="J336" s="470" t="s">
        <v>124</v>
      </c>
      <c r="K336" s="470" t="s">
        <v>125</v>
      </c>
      <c r="L336" s="470" t="s">
        <v>126</v>
      </c>
      <c r="M336" s="470" t="s">
        <v>124</v>
      </c>
      <c r="N336" s="470" t="s">
        <v>125</v>
      </c>
      <c r="O336" s="470" t="s">
        <v>126</v>
      </c>
      <c r="P336" s="470" t="s">
        <v>124</v>
      </c>
      <c r="Q336" s="470" t="s">
        <v>125</v>
      </c>
      <c r="R336" s="470" t="s">
        <v>126</v>
      </c>
      <c r="S336" s="470" t="s">
        <v>124</v>
      </c>
      <c r="T336" s="470" t="s">
        <v>125</v>
      </c>
      <c r="U336" s="488" t="s">
        <v>126</v>
      </c>
      <c r="V336" s="489" t="s">
        <v>124</v>
      </c>
      <c r="W336" s="479" t="s">
        <v>125</v>
      </c>
      <c r="X336" s="480" t="s">
        <v>126</v>
      </c>
      <c r="AE336" s="107"/>
    </row>
    <row r="337" spans="1:24">
      <c r="A337" s="443" t="s">
        <v>8</v>
      </c>
      <c r="B337" s="436" t="s">
        <v>46</v>
      </c>
      <c r="C337" s="440" t="s">
        <v>289</v>
      </c>
      <c r="D337" s="759"/>
      <c r="E337" s="760"/>
      <c r="F337" s="760"/>
      <c r="G337" s="760"/>
      <c r="H337" s="760"/>
      <c r="I337" s="760"/>
      <c r="J337" s="760"/>
      <c r="K337" s="760"/>
      <c r="L337" s="760"/>
      <c r="M337" s="760"/>
      <c r="N337" s="760"/>
      <c r="O337" s="760"/>
      <c r="P337" s="760"/>
      <c r="Q337" s="760"/>
      <c r="R337" s="760"/>
      <c r="S337" s="760"/>
      <c r="T337" s="760"/>
      <c r="U337" s="745"/>
      <c r="V337" s="761"/>
      <c r="W337" s="762"/>
      <c r="X337" s="763"/>
    </row>
    <row r="338" spans="1:24">
      <c r="A338" s="443">
        <v>1</v>
      </c>
      <c r="B338" s="170" t="s">
        <v>61</v>
      </c>
      <c r="C338" s="439" t="s">
        <v>113</v>
      </c>
      <c r="D338" s="472">
        <f>[5]BEVÉTEL!$M$42</f>
        <v>0</v>
      </c>
      <c r="E338" s="473">
        <f>[5]BEVÉTEL!$N$42</f>
        <v>0</v>
      </c>
      <c r="F338" s="473">
        <f>[5]BEVÉTEL!$O$42</f>
        <v>0</v>
      </c>
      <c r="G338" s="473">
        <f>[5]BEVÉTEL!$M$90</f>
        <v>0</v>
      </c>
      <c r="H338" s="473">
        <f>[5]BEVÉTEL!$N$90</f>
        <v>0</v>
      </c>
      <c r="I338" s="473">
        <f>[5]BEVÉTEL!$O$90</f>
        <v>0</v>
      </c>
      <c r="J338" s="473">
        <f>[5]BEVÉTEL!$M$129</f>
        <v>0</v>
      </c>
      <c r="K338" s="473">
        <f>[5]BEVÉTEL!$N$129</f>
        <v>0</v>
      </c>
      <c r="L338" s="473">
        <f>[5]BEVÉTEL!$O$129</f>
        <v>0</v>
      </c>
      <c r="M338" s="473">
        <f>[5]BEVÉTEL!$M$165</f>
        <v>0</v>
      </c>
      <c r="N338" s="473">
        <f>[5]BEVÉTEL!$N$165</f>
        <v>0</v>
      </c>
      <c r="O338" s="473">
        <f>[5]BEVÉTEL!$O$165</f>
        <v>0</v>
      </c>
      <c r="P338" s="473">
        <f>[5]BEVÉTEL!$M$190</f>
        <v>0</v>
      </c>
      <c r="Q338" s="473">
        <f>[5]BEVÉTEL!$N$190</f>
        <v>0</v>
      </c>
      <c r="R338" s="473">
        <f>[5]BEVÉTEL!$O$190</f>
        <v>0</v>
      </c>
      <c r="S338" s="473">
        <f>[5]BEVÉTEL!$M$215</f>
        <v>0</v>
      </c>
      <c r="T338" s="473">
        <f>[5]BEVÉTEL!$N$215</f>
        <v>0</v>
      </c>
      <c r="U338" s="490">
        <f>[5]BEVÉTEL!$O$215</f>
        <v>0</v>
      </c>
      <c r="V338" s="491">
        <f>D338+G338+J338+M338+P338+S338</f>
        <v>0</v>
      </c>
      <c r="W338" s="481">
        <f t="shared" ref="W338:W361" si="31">E338+H338+K338+N338+Q338+T338</f>
        <v>0</v>
      </c>
      <c r="X338" s="482">
        <f t="shared" ref="X338:X361" si="32">F338+I338+L338+O338+R338+U338</f>
        <v>0</v>
      </c>
    </row>
    <row r="339" spans="1:24" ht="24">
      <c r="A339" s="443"/>
      <c r="B339" s="400" t="s">
        <v>257</v>
      </c>
      <c r="C339" s="439" t="s">
        <v>135</v>
      </c>
      <c r="D339" s="472">
        <f>[5]BEVÉTEL!$P$42</f>
        <v>0</v>
      </c>
      <c r="E339" s="473">
        <f>[5]BEVÉTEL!$Q$42</f>
        <v>0</v>
      </c>
      <c r="F339" s="473">
        <f>[5]BEVÉTEL!$R$42</f>
        <v>0</v>
      </c>
      <c r="G339" s="473">
        <f>[5]BEVÉTEL!$P$90</f>
        <v>0</v>
      </c>
      <c r="H339" s="473">
        <f>[5]BEVÉTEL!$Q$90</f>
        <v>0</v>
      </c>
      <c r="I339" s="473">
        <f>[5]BEVÉTEL!$R$90</f>
        <v>0</v>
      </c>
      <c r="J339" s="473">
        <f>[5]BEVÉTEL!$P$129</f>
        <v>0</v>
      </c>
      <c r="K339" s="473">
        <f>[5]BEVÉTEL!$Q$129</f>
        <v>0</v>
      </c>
      <c r="L339" s="473">
        <f>[5]BEVÉTEL!$R$129</f>
        <v>0</v>
      </c>
      <c r="M339" s="473">
        <f>[5]BEVÉTEL!$P$165</f>
        <v>0</v>
      </c>
      <c r="N339" s="473">
        <f>[5]BEVÉTEL!$Q$165</f>
        <v>0</v>
      </c>
      <c r="O339" s="473">
        <f>[5]BEVÉTEL!$R$165</f>
        <v>0</v>
      </c>
      <c r="P339" s="473">
        <f>[5]BEVÉTEL!$P$190</f>
        <v>0</v>
      </c>
      <c r="Q339" s="473">
        <f>[5]BEVÉTEL!$Q$190</f>
        <v>0</v>
      </c>
      <c r="R339" s="473">
        <f>[5]BEVÉTEL!$R$190</f>
        <v>0</v>
      </c>
      <c r="S339" s="473">
        <f>[5]BEVÉTEL!$P$215</f>
        <v>0</v>
      </c>
      <c r="T339" s="473">
        <f>[5]BEVÉTEL!$Q$215</f>
        <v>0</v>
      </c>
      <c r="U339" s="490">
        <f>[5]BEVÉTEL!$R$215</f>
        <v>0</v>
      </c>
      <c r="V339" s="491">
        <f t="shared" ref="V339:V361" si="33">D339+G339+J339+M339+P339+S339</f>
        <v>0</v>
      </c>
      <c r="W339" s="481">
        <f t="shared" si="31"/>
        <v>0</v>
      </c>
      <c r="X339" s="482">
        <f t="shared" si="32"/>
        <v>0</v>
      </c>
    </row>
    <row r="340" spans="1:24">
      <c r="A340" s="443">
        <v>2</v>
      </c>
      <c r="B340" s="170" t="s">
        <v>48</v>
      </c>
      <c r="C340" s="439" t="s">
        <v>115</v>
      </c>
      <c r="D340" s="472">
        <f>[5]BEVÉTEL!$BU$42</f>
        <v>0</v>
      </c>
      <c r="E340" s="473">
        <f>[5]BEVÉTEL!$BV$42</f>
        <v>0</v>
      </c>
      <c r="F340" s="473">
        <f>[5]BEVÉTEL!$BW$42</f>
        <v>0</v>
      </c>
      <c r="G340" s="473">
        <f>[5]BEVÉTEL!$BU$90</f>
        <v>0</v>
      </c>
      <c r="H340" s="473">
        <f>[5]BEVÉTEL!$BV$90</f>
        <v>0</v>
      </c>
      <c r="I340" s="473">
        <f>[5]BEVÉTEL!$BW$90</f>
        <v>0</v>
      </c>
      <c r="J340" s="473">
        <f>[5]BEVÉTEL!$BU$129</f>
        <v>0</v>
      </c>
      <c r="K340" s="473">
        <f>[5]BEVÉTEL!$BV$129</f>
        <v>0</v>
      </c>
      <c r="L340" s="473">
        <f>[5]BEVÉTEL!$BW$129</f>
        <v>0</v>
      </c>
      <c r="M340" s="473">
        <f>[5]BEVÉTEL!$BU$165</f>
        <v>0</v>
      </c>
      <c r="N340" s="473">
        <f>[5]BEVÉTEL!$BV$165</f>
        <v>0</v>
      </c>
      <c r="O340" s="473">
        <f>[5]BEVÉTEL!$BW$165</f>
        <v>0</v>
      </c>
      <c r="P340" s="473">
        <f>[5]BEVÉTEL!$BU$190</f>
        <v>0</v>
      </c>
      <c r="Q340" s="473">
        <f>[5]BEVÉTEL!$BV$190</f>
        <v>0</v>
      </c>
      <c r="R340" s="473">
        <f>[5]BEVÉTEL!$BW$190</f>
        <v>0</v>
      </c>
      <c r="S340" s="473">
        <f>[5]BEVÉTEL!$BU$215</f>
        <v>0</v>
      </c>
      <c r="T340" s="473">
        <f>[5]BEVÉTEL!$BV$215</f>
        <v>0</v>
      </c>
      <c r="U340" s="490">
        <f>[5]BEVÉTEL!$BW$215</f>
        <v>0</v>
      </c>
      <c r="V340" s="491">
        <f t="shared" si="33"/>
        <v>0</v>
      </c>
      <c r="W340" s="481">
        <f t="shared" si="31"/>
        <v>0</v>
      </c>
      <c r="X340" s="482">
        <f t="shared" si="32"/>
        <v>0</v>
      </c>
    </row>
    <row r="341" spans="1:24">
      <c r="A341" s="443">
        <v>3</v>
      </c>
      <c r="B341" s="170" t="s">
        <v>227</v>
      </c>
      <c r="C341" s="439" t="s">
        <v>116</v>
      </c>
      <c r="D341" s="472">
        <f>[5]BEVÉTEL!$AB$42</f>
        <v>0</v>
      </c>
      <c r="E341" s="473">
        <f>[5]BEVÉTEL!$AC$42</f>
        <v>0</v>
      </c>
      <c r="F341" s="473">
        <f>[5]BEVÉTEL!$AD$42</f>
        <v>0</v>
      </c>
      <c r="G341" s="473">
        <f>[5]BEVÉTEL!$AB$90</f>
        <v>0</v>
      </c>
      <c r="H341" s="473">
        <f>[5]BEVÉTEL!$AC$90</f>
        <v>0</v>
      </c>
      <c r="I341" s="473">
        <f>[5]BEVÉTEL!$AD$90</f>
        <v>0</v>
      </c>
      <c r="J341" s="473">
        <f>[5]BEVÉTEL!$AB$129</f>
        <v>45400000</v>
      </c>
      <c r="K341" s="473">
        <f>[5]BEVÉTEL!$AC$129</f>
        <v>0</v>
      </c>
      <c r="L341" s="473">
        <f>[5]BEVÉTEL!$AD$129</f>
        <v>0</v>
      </c>
      <c r="M341" s="473">
        <f>[5]BEVÉTEL!$AB$165</f>
        <v>30400000</v>
      </c>
      <c r="N341" s="473">
        <f>[5]BEVÉTEL!$AC$165</f>
        <v>0</v>
      </c>
      <c r="O341" s="473">
        <f>[5]BEVÉTEL!$AD$165</f>
        <v>0</v>
      </c>
      <c r="P341" s="473">
        <f>[5]BEVÉTEL!$AB$190</f>
        <v>0</v>
      </c>
      <c r="Q341" s="473">
        <f>[5]BEVÉTEL!$AC$190</f>
        <v>0</v>
      </c>
      <c r="R341" s="473">
        <f>[5]BEVÉTEL!$AD$190</f>
        <v>0</v>
      </c>
      <c r="S341" s="473">
        <f>[5]BEVÉTEL!$AB$215</f>
        <v>0</v>
      </c>
      <c r="T341" s="473">
        <f>[5]BEVÉTEL!$AC$215</f>
        <v>0</v>
      </c>
      <c r="U341" s="490">
        <f>[5]BEVÉTEL!$AD$215</f>
        <v>0</v>
      </c>
      <c r="V341" s="491">
        <f t="shared" si="33"/>
        <v>75800000</v>
      </c>
      <c r="W341" s="481">
        <f t="shared" si="31"/>
        <v>0</v>
      </c>
      <c r="X341" s="482">
        <f t="shared" si="32"/>
        <v>0</v>
      </c>
    </row>
    <row r="342" spans="1:24" s="112" customFormat="1" ht="24">
      <c r="A342" s="443">
        <v>4</v>
      </c>
      <c r="B342" s="170" t="s">
        <v>63</v>
      </c>
      <c r="C342" s="439" t="s">
        <v>118</v>
      </c>
      <c r="D342" s="472">
        <f>[5]BEVÉTEL!$BL$42</f>
        <v>0</v>
      </c>
      <c r="E342" s="497">
        <f>[5]BEVÉTEL!$BM$42</f>
        <v>0</v>
      </c>
      <c r="F342" s="497">
        <f>[5]BEVÉTEL!$BN$42</f>
        <v>0</v>
      </c>
      <c r="G342" s="473">
        <f>[5]BEVÉTEL!$BL$90</f>
        <v>0</v>
      </c>
      <c r="H342" s="497">
        <f>[5]BEVÉTEL!$BM$90</f>
        <v>0</v>
      </c>
      <c r="I342" s="497">
        <f>[5]BEVÉTEL!$BN$90</f>
        <v>0</v>
      </c>
      <c r="J342" s="473">
        <f>[5]BEVÉTEL!$BL$129</f>
        <v>0</v>
      </c>
      <c r="K342" s="497">
        <f>[5]BEVÉTEL!$BM$129</f>
        <v>0</v>
      </c>
      <c r="L342" s="497">
        <f>[5]BEVÉTEL!$BN$129</f>
        <v>0</v>
      </c>
      <c r="M342" s="473">
        <f>[5]BEVÉTEL!$BL$165</f>
        <v>0</v>
      </c>
      <c r="N342" s="497">
        <f>[5]BEVÉTEL!$BM$165</f>
        <v>0</v>
      </c>
      <c r="O342" s="497">
        <f>[5]BEVÉTEL!$BN$165</f>
        <v>0</v>
      </c>
      <c r="P342" s="473">
        <f>[5]BEVÉTEL!$BL$190</f>
        <v>0</v>
      </c>
      <c r="Q342" s="497">
        <f>[5]BEVÉTEL!$BM$190</f>
        <v>0</v>
      </c>
      <c r="R342" s="497">
        <f>[5]BEVÉTEL!$BN$190</f>
        <v>0</v>
      </c>
      <c r="S342" s="473">
        <f>[5]BEVÉTEL!$BL$215</f>
        <v>0</v>
      </c>
      <c r="T342" s="497">
        <f>[5]BEVÉTEL!$BM$215</f>
        <v>0</v>
      </c>
      <c r="U342" s="513">
        <f>[5]BEVÉTEL!$BN$215</f>
        <v>0</v>
      </c>
      <c r="V342" s="491">
        <f t="shared" si="33"/>
        <v>0</v>
      </c>
      <c r="W342" s="481">
        <f t="shared" si="31"/>
        <v>0</v>
      </c>
      <c r="X342" s="482">
        <f t="shared" si="32"/>
        <v>0</v>
      </c>
    </row>
    <row r="343" spans="1:24" s="112" customFormat="1" ht="11.4">
      <c r="A343" s="458"/>
      <c r="B343" s="437" t="s">
        <v>52</v>
      </c>
      <c r="C343" s="441"/>
      <c r="D343" s="499">
        <f t="shared" ref="D343:U343" si="34">SUM(D340:D342,D338)</f>
        <v>0</v>
      </c>
      <c r="E343" s="497">
        <f t="shared" si="34"/>
        <v>0</v>
      </c>
      <c r="F343" s="497">
        <f t="shared" si="34"/>
        <v>0</v>
      </c>
      <c r="G343" s="497">
        <f t="shared" si="34"/>
        <v>0</v>
      </c>
      <c r="H343" s="497">
        <f t="shared" si="34"/>
        <v>0</v>
      </c>
      <c r="I343" s="497">
        <f t="shared" si="34"/>
        <v>0</v>
      </c>
      <c r="J343" s="497">
        <f t="shared" si="34"/>
        <v>45400000</v>
      </c>
      <c r="K343" s="497">
        <f t="shared" si="34"/>
        <v>0</v>
      </c>
      <c r="L343" s="497">
        <f t="shared" si="34"/>
        <v>0</v>
      </c>
      <c r="M343" s="497">
        <f t="shared" si="34"/>
        <v>30400000</v>
      </c>
      <c r="N343" s="497">
        <f t="shared" si="34"/>
        <v>0</v>
      </c>
      <c r="O343" s="497">
        <f t="shared" si="34"/>
        <v>0</v>
      </c>
      <c r="P343" s="497">
        <f t="shared" si="34"/>
        <v>0</v>
      </c>
      <c r="Q343" s="497">
        <f t="shared" si="34"/>
        <v>0</v>
      </c>
      <c r="R343" s="497">
        <f t="shared" si="34"/>
        <v>0</v>
      </c>
      <c r="S343" s="497">
        <f t="shared" si="34"/>
        <v>0</v>
      </c>
      <c r="T343" s="497">
        <f t="shared" si="34"/>
        <v>0</v>
      </c>
      <c r="U343" s="513">
        <f t="shared" si="34"/>
        <v>0</v>
      </c>
      <c r="V343" s="516">
        <f t="shared" si="33"/>
        <v>75800000</v>
      </c>
      <c r="W343" s="508">
        <f t="shared" si="31"/>
        <v>0</v>
      </c>
      <c r="X343" s="509">
        <f t="shared" si="32"/>
        <v>0</v>
      </c>
    </row>
    <row r="344" spans="1:24">
      <c r="A344" s="443" t="s">
        <v>42</v>
      </c>
      <c r="B344" s="436" t="s">
        <v>53</v>
      </c>
      <c r="C344" s="439"/>
      <c r="D344" s="759"/>
      <c r="E344" s="760"/>
      <c r="F344" s="760"/>
      <c r="G344" s="760"/>
      <c r="H344" s="760"/>
      <c r="I344" s="760"/>
      <c r="J344" s="760"/>
      <c r="K344" s="760"/>
      <c r="L344" s="760"/>
      <c r="M344" s="760"/>
      <c r="N344" s="760"/>
      <c r="O344" s="760"/>
      <c r="P344" s="760"/>
      <c r="Q344" s="760"/>
      <c r="R344" s="760"/>
      <c r="S344" s="760"/>
      <c r="T344" s="760"/>
      <c r="U344" s="745"/>
      <c r="V344" s="739">
        <f t="shared" si="33"/>
        <v>0</v>
      </c>
      <c r="W344" s="740"/>
      <c r="X344" s="741"/>
    </row>
    <row r="345" spans="1:24" ht="24">
      <c r="A345" s="443">
        <v>5</v>
      </c>
      <c r="B345" s="436" t="s">
        <v>62</v>
      </c>
      <c r="C345" s="439" t="s">
        <v>119</v>
      </c>
      <c r="D345" s="472">
        <f>[5]BEVÉTEL!$CM$42</f>
        <v>0</v>
      </c>
      <c r="E345" s="473">
        <f>[5]BEVÉTEL!$CN$42</f>
        <v>0</v>
      </c>
      <c r="F345" s="473">
        <f>[5]BEVÉTEL!$CO$42</f>
        <v>0</v>
      </c>
      <c r="G345" s="473">
        <f>[5]BEVÉTEL!$CM$90</f>
        <v>0</v>
      </c>
      <c r="H345" s="473">
        <f>[5]BEVÉTEL!$CN$90</f>
        <v>0</v>
      </c>
      <c r="I345" s="473">
        <f>[5]BEVÉTEL!$CO$90</f>
        <v>0</v>
      </c>
      <c r="J345" s="473">
        <f>[5]BEVÉTEL!$CM$129</f>
        <v>0</v>
      </c>
      <c r="K345" s="473">
        <f>[5]BEVÉTEL!$CN$129</f>
        <v>0</v>
      </c>
      <c r="L345" s="473">
        <f>[5]BEVÉTEL!$CO$129</f>
        <v>0</v>
      </c>
      <c r="M345" s="473">
        <f>[5]BEVÉTEL!$CM$165</f>
        <v>0</v>
      </c>
      <c r="N345" s="473">
        <f>[5]BEVÉTEL!$CN$165</f>
        <v>0</v>
      </c>
      <c r="O345" s="473">
        <f>[5]BEVÉTEL!$CO$165</f>
        <v>0</v>
      </c>
      <c r="P345" s="473">
        <f>[5]BEVÉTEL!$CM$190</f>
        <v>0</v>
      </c>
      <c r="Q345" s="473">
        <f>[5]BEVÉTEL!$CN$190</f>
        <v>0</v>
      </c>
      <c r="R345" s="473">
        <f>[5]BEVÉTEL!$CO$190</f>
        <v>0</v>
      </c>
      <c r="S345" s="473">
        <f>[5]BEVÉTEL!$CM$215</f>
        <v>0</v>
      </c>
      <c r="T345" s="473">
        <f>[5]BEVÉTEL!$CN$215</f>
        <v>0</v>
      </c>
      <c r="U345" s="490">
        <f>[5]BEVÉTEL!$CO$215</f>
        <v>0</v>
      </c>
      <c r="V345" s="491">
        <f t="shared" si="33"/>
        <v>0</v>
      </c>
      <c r="W345" s="481">
        <f t="shared" si="31"/>
        <v>0</v>
      </c>
      <c r="X345" s="482">
        <f t="shared" si="32"/>
        <v>0</v>
      </c>
    </row>
    <row r="346" spans="1:24">
      <c r="A346" s="443">
        <v>6</v>
      </c>
      <c r="B346" s="436" t="s">
        <v>120</v>
      </c>
      <c r="C346" s="439" t="s">
        <v>121</v>
      </c>
      <c r="D346" s="472">
        <f>[5]BEVÉTEL!$CY$42</f>
        <v>0</v>
      </c>
      <c r="E346" s="473">
        <f>[5]BEVÉTEL!$CZ$42</f>
        <v>0</v>
      </c>
      <c r="F346" s="473">
        <f>[5]BEVÉTEL!$DA$42</f>
        <v>0</v>
      </c>
      <c r="G346" s="473">
        <f>[5]BEVÉTEL!$CY$90</f>
        <v>0</v>
      </c>
      <c r="H346" s="473">
        <f>[5]BEVÉTEL!$CZ$90</f>
        <v>0</v>
      </c>
      <c r="I346" s="473">
        <f>[5]BEVÉTEL!$DA$90</f>
        <v>0</v>
      </c>
      <c r="J346" s="473">
        <f>[5]BEVÉTEL!$CY$129</f>
        <v>0</v>
      </c>
      <c r="K346" s="473">
        <f>[5]BEVÉTEL!$CZ$129</f>
        <v>0</v>
      </c>
      <c r="L346" s="473">
        <f>[5]BEVÉTEL!$DA$129</f>
        <v>0</v>
      </c>
      <c r="M346" s="473">
        <f>[5]BEVÉTEL!$CY$165</f>
        <v>0</v>
      </c>
      <c r="N346" s="473">
        <f>[5]BEVÉTEL!$CZ$165</f>
        <v>0</v>
      </c>
      <c r="O346" s="473">
        <f>[5]BEVÉTEL!$DA$165</f>
        <v>0</v>
      </c>
      <c r="P346" s="473">
        <f>[5]BEVÉTEL!$CY$190</f>
        <v>0</v>
      </c>
      <c r="Q346" s="473">
        <f>[5]BEVÉTEL!$CZ$190</f>
        <v>0</v>
      </c>
      <c r="R346" s="473">
        <f>[5]BEVÉTEL!$DA$190</f>
        <v>0</v>
      </c>
      <c r="S346" s="473">
        <f>[5]BEVÉTEL!$CY$215</f>
        <v>0</v>
      </c>
      <c r="T346" s="473">
        <f>[5]BEVÉTEL!$CZ$215</f>
        <v>0</v>
      </c>
      <c r="U346" s="490">
        <f>[5]BEVÉTEL!$DA$215</f>
        <v>0</v>
      </c>
      <c r="V346" s="491">
        <f t="shared" si="33"/>
        <v>0</v>
      </c>
      <c r="W346" s="481">
        <f t="shared" si="31"/>
        <v>0</v>
      </c>
      <c r="X346" s="482">
        <f t="shared" si="32"/>
        <v>0</v>
      </c>
    </row>
    <row r="347" spans="1:24" s="112" customFormat="1" ht="24">
      <c r="A347" s="443">
        <v>7</v>
      </c>
      <c r="B347" s="436" t="s">
        <v>64</v>
      </c>
      <c r="C347" s="439" t="s">
        <v>122</v>
      </c>
      <c r="D347" s="472">
        <f>[5]BEVÉTEL!$DQ$42</f>
        <v>0</v>
      </c>
      <c r="E347" s="473">
        <f>[5]BEVÉTEL!$DR$42</f>
        <v>0</v>
      </c>
      <c r="F347" s="473">
        <f>[5]BEVÉTEL!$DS$42</f>
        <v>0</v>
      </c>
      <c r="G347" s="473">
        <f>[5]BEVÉTEL!$DQ$90</f>
        <v>0</v>
      </c>
      <c r="H347" s="473">
        <f>[5]BEVÉTEL!$DR$90</f>
        <v>0</v>
      </c>
      <c r="I347" s="473">
        <f>[5]BEVÉTEL!$DS$90</f>
        <v>0</v>
      </c>
      <c r="J347" s="473">
        <f>[5]BEVÉTEL!$DQ$129</f>
        <v>0</v>
      </c>
      <c r="K347" s="473">
        <f>[5]BEVÉTEL!$DR$129</f>
        <v>0</v>
      </c>
      <c r="L347" s="473">
        <f>[5]BEVÉTEL!$DS$129</f>
        <v>0</v>
      </c>
      <c r="M347" s="473">
        <f>[5]BEVÉTEL!$DQ$165</f>
        <v>0</v>
      </c>
      <c r="N347" s="473">
        <f>[5]BEVÉTEL!$DR$165</f>
        <v>0</v>
      </c>
      <c r="O347" s="473">
        <f>[5]BEVÉTEL!$DS$165</f>
        <v>0</v>
      </c>
      <c r="P347" s="473">
        <f>[5]BEVÉTEL!$DQ$190</f>
        <v>0</v>
      </c>
      <c r="Q347" s="473">
        <f>[5]BEVÉTEL!$DR$190</f>
        <v>0</v>
      </c>
      <c r="R347" s="473">
        <f>[5]BEVÉTEL!$DS$190</f>
        <v>0</v>
      </c>
      <c r="S347" s="473">
        <f>[5]BEVÉTEL!$DQ$215</f>
        <v>0</v>
      </c>
      <c r="T347" s="473">
        <f>[5]BEVÉTEL!$DR$215</f>
        <v>0</v>
      </c>
      <c r="U347" s="490">
        <f>[5]BEVÉTEL!$DS$215</f>
        <v>0</v>
      </c>
      <c r="V347" s="491">
        <f t="shared" si="33"/>
        <v>0</v>
      </c>
      <c r="W347" s="481">
        <f t="shared" si="31"/>
        <v>0</v>
      </c>
      <c r="X347" s="482">
        <f t="shared" si="32"/>
        <v>0</v>
      </c>
    </row>
    <row r="348" spans="1:24" s="112" customFormat="1" ht="11.4">
      <c r="A348" s="458"/>
      <c r="B348" s="437" t="s">
        <v>60</v>
      </c>
      <c r="C348" s="441"/>
      <c r="D348" s="499">
        <f t="shared" ref="D348:U348" si="35">SUM(D345:D347)</f>
        <v>0</v>
      </c>
      <c r="E348" s="497">
        <f t="shared" si="35"/>
        <v>0</v>
      </c>
      <c r="F348" s="497">
        <f t="shared" si="35"/>
        <v>0</v>
      </c>
      <c r="G348" s="497">
        <f t="shared" si="35"/>
        <v>0</v>
      </c>
      <c r="H348" s="497">
        <f t="shared" si="35"/>
        <v>0</v>
      </c>
      <c r="I348" s="497">
        <f t="shared" si="35"/>
        <v>0</v>
      </c>
      <c r="J348" s="497">
        <f t="shared" si="35"/>
        <v>0</v>
      </c>
      <c r="K348" s="497">
        <f t="shared" si="35"/>
        <v>0</v>
      </c>
      <c r="L348" s="497">
        <f t="shared" si="35"/>
        <v>0</v>
      </c>
      <c r="M348" s="497">
        <f t="shared" si="35"/>
        <v>0</v>
      </c>
      <c r="N348" s="497">
        <f t="shared" si="35"/>
        <v>0</v>
      </c>
      <c r="O348" s="497">
        <f t="shared" si="35"/>
        <v>0</v>
      </c>
      <c r="P348" s="497">
        <f t="shared" si="35"/>
        <v>0</v>
      </c>
      <c r="Q348" s="497">
        <f t="shared" si="35"/>
        <v>0</v>
      </c>
      <c r="R348" s="497">
        <f t="shared" si="35"/>
        <v>0</v>
      </c>
      <c r="S348" s="497">
        <f t="shared" si="35"/>
        <v>0</v>
      </c>
      <c r="T348" s="497">
        <f t="shared" si="35"/>
        <v>0</v>
      </c>
      <c r="U348" s="513">
        <f t="shared" si="35"/>
        <v>0</v>
      </c>
      <c r="V348" s="516">
        <f t="shared" si="33"/>
        <v>0</v>
      </c>
      <c r="W348" s="508">
        <f t="shared" si="31"/>
        <v>0</v>
      </c>
      <c r="X348" s="509">
        <f t="shared" si="32"/>
        <v>0</v>
      </c>
    </row>
    <row r="349" spans="1:24">
      <c r="A349" s="443" t="s">
        <v>44</v>
      </c>
      <c r="B349" s="436" t="s">
        <v>76</v>
      </c>
      <c r="C349" s="747"/>
      <c r="D349" s="759"/>
      <c r="E349" s="760"/>
      <c r="F349" s="760"/>
      <c r="G349" s="760"/>
      <c r="H349" s="760"/>
      <c r="I349" s="760"/>
      <c r="J349" s="760"/>
      <c r="K349" s="760"/>
      <c r="L349" s="760"/>
      <c r="M349" s="760"/>
      <c r="N349" s="760"/>
      <c r="O349" s="760"/>
      <c r="P349" s="760"/>
      <c r="Q349" s="760"/>
      <c r="R349" s="760"/>
      <c r="S349" s="760"/>
      <c r="T349" s="760"/>
      <c r="U349" s="745"/>
      <c r="V349" s="733">
        <f t="shared" si="33"/>
        <v>0</v>
      </c>
      <c r="W349" s="734"/>
      <c r="X349" s="735"/>
    </row>
    <row r="350" spans="1:24">
      <c r="A350" s="443"/>
      <c r="B350" s="436" t="s">
        <v>71</v>
      </c>
      <c r="C350" s="748"/>
      <c r="D350" s="759"/>
      <c r="E350" s="760"/>
      <c r="F350" s="760"/>
      <c r="G350" s="760"/>
      <c r="H350" s="760"/>
      <c r="I350" s="760"/>
      <c r="J350" s="760"/>
      <c r="K350" s="760"/>
      <c r="L350" s="760"/>
      <c r="M350" s="760"/>
      <c r="N350" s="760"/>
      <c r="O350" s="760"/>
      <c r="P350" s="760"/>
      <c r="Q350" s="760"/>
      <c r="R350" s="760"/>
      <c r="S350" s="760"/>
      <c r="T350" s="760"/>
      <c r="U350" s="745"/>
      <c r="V350" s="736"/>
      <c r="W350" s="737"/>
      <c r="X350" s="738"/>
    </row>
    <row r="351" spans="1:24">
      <c r="A351" s="443">
        <v>8</v>
      </c>
      <c r="B351" s="436" t="s">
        <v>69</v>
      </c>
      <c r="C351" s="439" t="s">
        <v>143</v>
      </c>
      <c r="D351" s="472">
        <f>[5]BEVÉTEL!$EO$42</f>
        <v>1063763</v>
      </c>
      <c r="E351" s="473">
        <f>[5]BEVÉTEL!$EP$42</f>
        <v>0</v>
      </c>
      <c r="F351" s="473">
        <f>[5]BEVÉTEL!$EQ$42</f>
        <v>0</v>
      </c>
      <c r="G351" s="473">
        <f>[5]BEVÉTEL!$EO$90</f>
        <v>0</v>
      </c>
      <c r="H351" s="473">
        <f>[5]BEVÉTEL!$EP$90</f>
        <v>0</v>
      </c>
      <c r="I351" s="473">
        <f>[5]BEVÉTEL!$EQ$90</f>
        <v>0</v>
      </c>
      <c r="J351" s="473">
        <f>[5]BEVÉTEL!$EO$129</f>
        <v>0</v>
      </c>
      <c r="K351" s="473">
        <f>[5]BEVÉTEL!$EP$129</f>
        <v>0</v>
      </c>
      <c r="L351" s="473">
        <f>[5]BEVÉTEL!$EQ$129</f>
        <v>0</v>
      </c>
      <c r="M351" s="473">
        <f>[5]BEVÉTEL!$EO$165</f>
        <v>0</v>
      </c>
      <c r="N351" s="473">
        <f>[5]BEVÉTEL!$EP$165</f>
        <v>0</v>
      </c>
      <c r="O351" s="473">
        <f>[5]BEVÉTEL!$EQ$165</f>
        <v>0</v>
      </c>
      <c r="P351" s="473">
        <f>[5]BEVÉTEL!$EO$190</f>
        <v>0</v>
      </c>
      <c r="Q351" s="473">
        <f>[5]BEVÉTEL!$EP$190</f>
        <v>0</v>
      </c>
      <c r="R351" s="473">
        <f>[5]BEVÉTEL!$EQ$190</f>
        <v>0</v>
      </c>
      <c r="S351" s="473">
        <f>[5]BEVÉTEL!$EO$215</f>
        <v>0</v>
      </c>
      <c r="T351" s="473">
        <f>[5]BEVÉTEL!$EP$215</f>
        <v>0</v>
      </c>
      <c r="U351" s="490">
        <f>[5]BEVÉTEL!$EQ$215</f>
        <v>0</v>
      </c>
      <c r="V351" s="491">
        <f t="shared" si="33"/>
        <v>1063763</v>
      </c>
      <c r="W351" s="481">
        <f t="shared" si="31"/>
        <v>0</v>
      </c>
      <c r="X351" s="482">
        <f t="shared" si="32"/>
        <v>0</v>
      </c>
    </row>
    <row r="352" spans="1:24">
      <c r="A352" s="443">
        <v>9</v>
      </c>
      <c r="B352" s="436" t="s">
        <v>70</v>
      </c>
      <c r="C352" s="439" t="s">
        <v>143</v>
      </c>
      <c r="D352" s="472"/>
      <c r="E352" s="473"/>
      <c r="F352" s="473"/>
      <c r="G352" s="473"/>
      <c r="H352" s="473"/>
      <c r="I352" s="473"/>
      <c r="J352" s="473"/>
      <c r="K352" s="473"/>
      <c r="L352" s="473"/>
      <c r="M352" s="473"/>
      <c r="N352" s="473"/>
      <c r="O352" s="473"/>
      <c r="P352" s="473"/>
      <c r="Q352" s="473"/>
      <c r="R352" s="473"/>
      <c r="S352" s="473"/>
      <c r="T352" s="473"/>
      <c r="U352" s="490"/>
      <c r="V352" s="491">
        <f t="shared" si="33"/>
        <v>0</v>
      </c>
      <c r="W352" s="481">
        <f t="shared" si="31"/>
        <v>0</v>
      </c>
      <c r="X352" s="482">
        <f t="shared" si="32"/>
        <v>0</v>
      </c>
    </row>
    <row r="353" spans="1:24" ht="24">
      <c r="A353" s="443"/>
      <c r="B353" s="436" t="s">
        <v>72</v>
      </c>
      <c r="C353" s="439"/>
      <c r="D353" s="759"/>
      <c r="E353" s="760"/>
      <c r="F353" s="760"/>
      <c r="G353" s="760"/>
      <c r="H353" s="760"/>
      <c r="I353" s="760"/>
      <c r="J353" s="760"/>
      <c r="K353" s="760"/>
      <c r="L353" s="760"/>
      <c r="M353" s="760"/>
      <c r="N353" s="760"/>
      <c r="O353" s="760"/>
      <c r="P353" s="760"/>
      <c r="Q353" s="760"/>
      <c r="R353" s="760"/>
      <c r="S353" s="760"/>
      <c r="T353" s="760"/>
      <c r="U353" s="745"/>
      <c r="V353" s="739">
        <f t="shared" si="33"/>
        <v>0</v>
      </c>
      <c r="W353" s="740"/>
      <c r="X353" s="741"/>
    </row>
    <row r="354" spans="1:24">
      <c r="A354" s="443">
        <v>10</v>
      </c>
      <c r="B354" s="436" t="s">
        <v>69</v>
      </c>
      <c r="C354" s="439" t="s">
        <v>143</v>
      </c>
      <c r="D354" s="472">
        <f>[5]BEVÉTEL!$ER$42</f>
        <v>0</v>
      </c>
      <c r="E354" s="473">
        <f>[5]BEVÉTEL!$ES$42</f>
        <v>0</v>
      </c>
      <c r="F354" s="473">
        <f>[5]BEVÉTEL!$ET$42</f>
        <v>0</v>
      </c>
      <c r="G354" s="473">
        <f>[5]BEVÉTEL!$ER$90</f>
        <v>0</v>
      </c>
      <c r="H354" s="473">
        <f>[5]BEVÉTEL!$ES$90</f>
        <v>0</v>
      </c>
      <c r="I354" s="473">
        <f>[5]BEVÉTEL!$ET$90</f>
        <v>0</v>
      </c>
      <c r="J354" s="473">
        <f>[5]BEVÉTEL!$ER$129</f>
        <v>0</v>
      </c>
      <c r="K354" s="473">
        <f>[5]BEVÉTEL!$ES$129</f>
        <v>0</v>
      </c>
      <c r="L354" s="473">
        <f>[5]BEVÉTEL!$ET$129</f>
        <v>0</v>
      </c>
      <c r="M354" s="473">
        <f>[5]BEVÉTEL!$ER$165</f>
        <v>0</v>
      </c>
      <c r="N354" s="473">
        <f>[5]BEVÉTEL!$ES$165</f>
        <v>0</v>
      </c>
      <c r="O354" s="473">
        <f>[5]BEVÉTEL!$ET$165</f>
        <v>0</v>
      </c>
      <c r="P354" s="473">
        <f>[5]BEVÉTEL!$ER$190</f>
        <v>0</v>
      </c>
      <c r="Q354" s="473">
        <f>[5]BEVÉTEL!$ES$190</f>
        <v>0</v>
      </c>
      <c r="R354" s="473">
        <f>[5]BEVÉTEL!$ET$190</f>
        <v>0</v>
      </c>
      <c r="S354" s="473">
        <f>[5]BEVÉTEL!$ER$215</f>
        <v>0</v>
      </c>
      <c r="T354" s="473">
        <f>[5]BEVÉTEL!$ES$215</f>
        <v>0</v>
      </c>
      <c r="U354" s="490">
        <f>[5]BEVÉTEL!$ET$215</f>
        <v>0</v>
      </c>
      <c r="V354" s="491">
        <f t="shared" si="33"/>
        <v>0</v>
      </c>
      <c r="W354" s="481">
        <f t="shared" si="31"/>
        <v>0</v>
      </c>
      <c r="X354" s="482">
        <f t="shared" si="32"/>
        <v>0</v>
      </c>
    </row>
    <row r="355" spans="1:24">
      <c r="A355" s="443">
        <v>11</v>
      </c>
      <c r="B355" s="436" t="s">
        <v>70</v>
      </c>
      <c r="C355" s="439" t="s">
        <v>143</v>
      </c>
      <c r="D355" s="472">
        <f>[5]BEVÉTEL!$EU$42</f>
        <v>0</v>
      </c>
      <c r="E355" s="473">
        <f>[5]BEVÉTEL!$EV$42</f>
        <v>0</v>
      </c>
      <c r="F355" s="473">
        <f>[5]BEVÉTEL!$EW$42</f>
        <v>0</v>
      </c>
      <c r="G355" s="473">
        <f>[5]BEVÉTEL!$EU$90</f>
        <v>0</v>
      </c>
      <c r="H355" s="473">
        <f>[5]BEVÉTEL!$EV$90</f>
        <v>0</v>
      </c>
      <c r="I355" s="473">
        <f>[5]BEVÉTEL!$EW$90</f>
        <v>0</v>
      </c>
      <c r="J355" s="473">
        <f>[5]BEVÉTEL!$EU$129</f>
        <v>0</v>
      </c>
      <c r="K355" s="473">
        <f>[5]BEVÉTEL!$EV$129</f>
        <v>0</v>
      </c>
      <c r="L355" s="473">
        <f>[5]BEVÉTEL!$EW$129</f>
        <v>0</v>
      </c>
      <c r="M355" s="473">
        <f>[5]BEVÉTEL!$EU$165</f>
        <v>0</v>
      </c>
      <c r="N355" s="473">
        <f>[5]BEVÉTEL!$EV$165</f>
        <v>0</v>
      </c>
      <c r="O355" s="473">
        <f>[5]BEVÉTEL!$EW$165</f>
        <v>0</v>
      </c>
      <c r="P355" s="473">
        <f>[5]BEVÉTEL!$EU$190</f>
        <v>0</v>
      </c>
      <c r="Q355" s="473">
        <f>[5]BEVÉTEL!$EV$190</f>
        <v>0</v>
      </c>
      <c r="R355" s="473">
        <f>[5]BEVÉTEL!$EW$190</f>
        <v>0</v>
      </c>
      <c r="S355" s="473">
        <f>[5]BEVÉTEL!$EU$215</f>
        <v>0</v>
      </c>
      <c r="T355" s="473">
        <f>[5]BEVÉTEL!$EV$215</f>
        <v>0</v>
      </c>
      <c r="U355" s="490">
        <f>[5]BEVÉTEL!$EW$215</f>
        <v>0</v>
      </c>
      <c r="V355" s="491">
        <f t="shared" si="33"/>
        <v>0</v>
      </c>
      <c r="W355" s="481">
        <f t="shared" si="31"/>
        <v>0</v>
      </c>
      <c r="X355" s="482">
        <f t="shared" si="32"/>
        <v>0</v>
      </c>
    </row>
    <row r="356" spans="1:24" ht="24">
      <c r="A356" s="443"/>
      <c r="B356" s="436" t="s">
        <v>73</v>
      </c>
      <c r="C356" s="439"/>
      <c r="D356" s="759"/>
      <c r="E356" s="760"/>
      <c r="F356" s="760"/>
      <c r="G356" s="760"/>
      <c r="H356" s="760"/>
      <c r="I356" s="760"/>
      <c r="J356" s="760"/>
      <c r="K356" s="760"/>
      <c r="L356" s="760"/>
      <c r="M356" s="760"/>
      <c r="N356" s="760"/>
      <c r="O356" s="760"/>
      <c r="P356" s="760"/>
      <c r="Q356" s="760"/>
      <c r="R356" s="760"/>
      <c r="S356" s="760"/>
      <c r="T356" s="760"/>
      <c r="U356" s="745"/>
      <c r="V356" s="739">
        <f t="shared" si="33"/>
        <v>0</v>
      </c>
      <c r="W356" s="740"/>
      <c r="X356" s="741"/>
    </row>
    <row r="357" spans="1:24">
      <c r="A357" s="443">
        <v>12</v>
      </c>
      <c r="B357" s="170" t="s">
        <v>123</v>
      </c>
      <c r="C357" s="439" t="s">
        <v>127</v>
      </c>
      <c r="D357" s="472">
        <f>[5]BEVÉTEL!$EF$42</f>
        <v>0</v>
      </c>
      <c r="E357" s="473">
        <f>[5]BEVÉTEL!$EG$42</f>
        <v>0</v>
      </c>
      <c r="F357" s="473">
        <f>[5]BEVÉTEL!$EH$42</f>
        <v>0</v>
      </c>
      <c r="G357" s="473">
        <f>[5]BEVÉTEL!$EF$90</f>
        <v>0</v>
      </c>
      <c r="H357" s="473">
        <f>[5]BEVÉTEL!$EG$90</f>
        <v>0</v>
      </c>
      <c r="I357" s="473">
        <f>[5]BEVÉTEL!$EH$90</f>
        <v>0</v>
      </c>
      <c r="J357" s="473">
        <f>[5]BEVÉTEL!$EF$129</f>
        <v>0</v>
      </c>
      <c r="K357" s="473">
        <f>[5]BEVÉTEL!$EG$129</f>
        <v>0</v>
      </c>
      <c r="L357" s="473">
        <f>[5]BEVÉTEL!$EH$129</f>
        <v>0</v>
      </c>
      <c r="M357" s="473">
        <f>[5]BEVÉTEL!$EF$165</f>
        <v>0</v>
      </c>
      <c r="N357" s="473">
        <f>[5]BEVÉTEL!$EG$165</f>
        <v>0</v>
      </c>
      <c r="O357" s="473">
        <f>[5]BEVÉTEL!$EH$165</f>
        <v>0</v>
      </c>
      <c r="P357" s="473">
        <f>[5]BEVÉTEL!$EF$190</f>
        <v>0</v>
      </c>
      <c r="Q357" s="473">
        <f>[5]BEVÉTEL!$EG$190</f>
        <v>0</v>
      </c>
      <c r="R357" s="473">
        <f>[5]BEVÉTEL!$EH$190</f>
        <v>0</v>
      </c>
      <c r="S357" s="473">
        <f>[5]BEVÉTEL!$EF$215</f>
        <v>0</v>
      </c>
      <c r="T357" s="473">
        <f>[5]BEVÉTEL!$EG$215</f>
        <v>0</v>
      </c>
      <c r="U357" s="490">
        <f>[5]BEVÉTEL!$EH$215</f>
        <v>0</v>
      </c>
      <c r="V357" s="491">
        <f t="shared" si="33"/>
        <v>0</v>
      </c>
      <c r="W357" s="481">
        <f t="shared" si="31"/>
        <v>0</v>
      </c>
      <c r="X357" s="482">
        <f t="shared" si="32"/>
        <v>0</v>
      </c>
    </row>
    <row r="358" spans="1:24" s="112" customFormat="1">
      <c r="A358" s="443">
        <v>13</v>
      </c>
      <c r="B358" s="170" t="s">
        <v>261</v>
      </c>
      <c r="C358" s="439" t="s">
        <v>128</v>
      </c>
      <c r="D358" s="472">
        <f>[5]BEVÉTEL!$EC$42</f>
        <v>0</v>
      </c>
      <c r="E358" s="473">
        <f>[5]BEVÉTEL!$ED$42</f>
        <v>0</v>
      </c>
      <c r="F358" s="473">
        <f>[5]BEVÉTEL!$EE$42</f>
        <v>0</v>
      </c>
      <c r="G358" s="473">
        <f>[5]BEVÉTEL!$EC$90</f>
        <v>0</v>
      </c>
      <c r="H358" s="473">
        <f>[5]BEVÉTEL!$ED$90</f>
        <v>0</v>
      </c>
      <c r="I358" s="473">
        <f>[5]BEVÉTEL!$EE$90</f>
        <v>0</v>
      </c>
      <c r="J358" s="473">
        <f>[5]BEVÉTEL!$EC$129</f>
        <v>0</v>
      </c>
      <c r="K358" s="473">
        <f>[5]BEVÉTEL!$ED$129</f>
        <v>0</v>
      </c>
      <c r="L358" s="473">
        <f>[5]BEVÉTEL!$EE$129</f>
        <v>0</v>
      </c>
      <c r="M358" s="473">
        <f>[5]BEVÉTEL!$EC$165</f>
        <v>0</v>
      </c>
      <c r="N358" s="473">
        <f>[5]BEVÉTEL!$ED$165</f>
        <v>0</v>
      </c>
      <c r="O358" s="473">
        <f>[5]BEVÉTEL!$EE$165</f>
        <v>0</v>
      </c>
      <c r="P358" s="473">
        <f>[5]BEVÉTEL!$EC$190</f>
        <v>0</v>
      </c>
      <c r="Q358" s="473">
        <f>[5]BEVÉTEL!$ED$190</f>
        <v>0</v>
      </c>
      <c r="R358" s="473">
        <f>[5]BEVÉTEL!$EE$190</f>
        <v>0</v>
      </c>
      <c r="S358" s="473">
        <f>[5]BEVÉTEL!$EC$215</f>
        <v>0</v>
      </c>
      <c r="T358" s="473">
        <f>[5]BEVÉTEL!$ED$215</f>
        <v>0</v>
      </c>
      <c r="U358" s="490">
        <f>[5]BEVÉTEL!$EE$215</f>
        <v>0</v>
      </c>
      <c r="V358" s="491">
        <f t="shared" si="33"/>
        <v>0</v>
      </c>
      <c r="W358" s="481">
        <f t="shared" si="31"/>
        <v>0</v>
      </c>
      <c r="X358" s="482">
        <f t="shared" si="32"/>
        <v>0</v>
      </c>
    </row>
    <row r="359" spans="1:24" s="112" customFormat="1">
      <c r="A359" s="443">
        <v>14</v>
      </c>
      <c r="B359" s="170" t="s">
        <v>258</v>
      </c>
      <c r="C359" s="439" t="s">
        <v>129</v>
      </c>
      <c r="D359" s="472">
        <f>[5]BEVÉTEL!$EX$42</f>
        <v>0</v>
      </c>
      <c r="E359" s="473">
        <f>[5]BEVÉTEL!$EY$42</f>
        <v>0</v>
      </c>
      <c r="F359" s="473">
        <f>[5]BEVÉTEL!$EZ$42</f>
        <v>0</v>
      </c>
      <c r="G359" s="473">
        <f>[5]BEVÉTEL!$EX$90</f>
        <v>0</v>
      </c>
      <c r="H359" s="473">
        <f>[5]BEVÉTEL!$EY$90</f>
        <v>0</v>
      </c>
      <c r="I359" s="473">
        <f>[5]BEVÉTEL!$EZ$90</f>
        <v>0</v>
      </c>
      <c r="J359" s="473">
        <f>[5]BEVÉTEL!$EX$129</f>
        <v>0</v>
      </c>
      <c r="K359" s="473">
        <f>[5]BEVÉTEL!$EY$129</f>
        <v>0</v>
      </c>
      <c r="L359" s="473">
        <f>[5]BEVÉTEL!$EZ$129</f>
        <v>0</v>
      </c>
      <c r="M359" s="473">
        <f>[5]BEVÉTEL!$EX$165</f>
        <v>0</v>
      </c>
      <c r="N359" s="473">
        <f>[5]BEVÉTEL!$EY$165</f>
        <v>0</v>
      </c>
      <c r="O359" s="473">
        <f>[5]BEVÉTEL!$EZ$165</f>
        <v>0</v>
      </c>
      <c r="P359" s="473">
        <f>[5]BEVÉTEL!$EX$190</f>
        <v>0</v>
      </c>
      <c r="Q359" s="473">
        <f>[5]BEVÉTEL!$EY$190</f>
        <v>0</v>
      </c>
      <c r="R359" s="473">
        <f>[5]BEVÉTEL!$EZ$190</f>
        <v>0</v>
      </c>
      <c r="S359" s="473">
        <f>[5]BEVÉTEL!$EX$215</f>
        <v>0</v>
      </c>
      <c r="T359" s="473">
        <f>[5]BEVÉTEL!$EY$215</f>
        <v>0</v>
      </c>
      <c r="U359" s="490">
        <f>[5]BEVÉTEL!$EZ$215</f>
        <v>0</v>
      </c>
      <c r="V359" s="491">
        <f t="shared" si="33"/>
        <v>0</v>
      </c>
      <c r="W359" s="481">
        <f t="shared" si="31"/>
        <v>0</v>
      </c>
      <c r="X359" s="482">
        <f t="shared" si="32"/>
        <v>0</v>
      </c>
    </row>
    <row r="360" spans="1:24" s="112" customFormat="1" ht="11.4">
      <c r="A360" s="458"/>
      <c r="B360" s="437" t="s">
        <v>41</v>
      </c>
      <c r="C360" s="441"/>
      <c r="D360" s="499">
        <f>SUM(D357:D359,D351,D352,D354,D355)</f>
        <v>1063763</v>
      </c>
      <c r="E360" s="497">
        <f>SUM(E357:E359,E355,E354,E352,E351)</f>
        <v>0</v>
      </c>
      <c r="F360" s="500">
        <f>SUM(F357:F359,F355,F354,F352,F351)</f>
        <v>0</v>
      </c>
      <c r="G360" s="497">
        <f>SUM(G357:G359,G351,G352,G354,G355)</f>
        <v>0</v>
      </c>
      <c r="H360" s="497">
        <f>SUM(H357:H359,H355,H354,H352,H351)</f>
        <v>0</v>
      </c>
      <c r="I360" s="500">
        <f>SUM(I357:I359,I355,I354,I352,I351)</f>
        <v>0</v>
      </c>
      <c r="J360" s="497">
        <f>SUM(J357:J359,J351,J352,J354,J355)</f>
        <v>0</v>
      </c>
      <c r="K360" s="497">
        <f>SUM(K357:K359,K355,K354,K352,K351)</f>
        <v>0</v>
      </c>
      <c r="L360" s="500">
        <f>SUM(L357:L359,L355,L354,L352,L351)</f>
        <v>0</v>
      </c>
      <c r="M360" s="497">
        <f>SUM(M357:M359,M351,M352,M354,M355)</f>
        <v>0</v>
      </c>
      <c r="N360" s="497">
        <f>SUM(N357:N359,N355,N354,N352,N351)</f>
        <v>0</v>
      </c>
      <c r="O360" s="500">
        <f>SUM(O357:O359,O355,O354,O352,O351)</f>
        <v>0</v>
      </c>
      <c r="P360" s="497">
        <f>SUM(P357:P359,P351,P352,P354,P355)</f>
        <v>0</v>
      </c>
      <c r="Q360" s="497">
        <f>SUM(Q357:Q359,Q355,Q354,Q352,Q351)</f>
        <v>0</v>
      </c>
      <c r="R360" s="500">
        <f>SUM(R357:R359,R355,R354,R352,R351)</f>
        <v>0</v>
      </c>
      <c r="S360" s="497">
        <f>SUM(S357:S359,S351,S352,S354,S355)</f>
        <v>0</v>
      </c>
      <c r="T360" s="497">
        <f>SUM(T357:T359,T355,T354,T352,T351)</f>
        <v>0</v>
      </c>
      <c r="U360" s="514">
        <f>SUM(U357:U359,U355,U354,U352,U351)</f>
        <v>0</v>
      </c>
      <c r="V360" s="516">
        <f t="shared" si="33"/>
        <v>1063763</v>
      </c>
      <c r="W360" s="508">
        <f t="shared" si="31"/>
        <v>0</v>
      </c>
      <c r="X360" s="509">
        <f t="shared" si="32"/>
        <v>0</v>
      </c>
    </row>
    <row r="361" spans="1:24" s="112" customFormat="1" thickBot="1">
      <c r="A361" s="462"/>
      <c r="B361" s="438" t="s">
        <v>87</v>
      </c>
      <c r="C361" s="442"/>
      <c r="D361" s="502">
        <f>SUM(D360,D348,D343)</f>
        <v>1063763</v>
      </c>
      <c r="E361" s="503">
        <f>SUM(E360,E348,E343)</f>
        <v>0</v>
      </c>
      <c r="F361" s="504">
        <f>SUM(F343,F348,F360)</f>
        <v>0</v>
      </c>
      <c r="G361" s="503">
        <f>SUM(G360,G348,G343)</f>
        <v>0</v>
      </c>
      <c r="H361" s="503">
        <f>SUM(H360,H348,H343)</f>
        <v>0</v>
      </c>
      <c r="I361" s="504">
        <f>SUM(I343,I348,I360)</f>
        <v>0</v>
      </c>
      <c r="J361" s="503">
        <f>SUM(J360,J348,J343)</f>
        <v>45400000</v>
      </c>
      <c r="K361" s="503">
        <f>SUM(K360,K348,K343)</f>
        <v>0</v>
      </c>
      <c r="L361" s="504">
        <f>SUM(L343,L348,L360)</f>
        <v>0</v>
      </c>
      <c r="M361" s="503">
        <f>SUM(M360,M348,M343)</f>
        <v>30400000</v>
      </c>
      <c r="N361" s="503">
        <f>SUM(N360,N348,N343)</f>
        <v>0</v>
      </c>
      <c r="O361" s="504">
        <f>SUM(O343,O348,O360)</f>
        <v>0</v>
      </c>
      <c r="P361" s="503">
        <f>SUM(P360,P348,P343)</f>
        <v>0</v>
      </c>
      <c r="Q361" s="503">
        <f>SUM(Q360,Q348,Q343)</f>
        <v>0</v>
      </c>
      <c r="R361" s="504">
        <f>SUM(R343,R348,R360)</f>
        <v>0</v>
      </c>
      <c r="S361" s="503">
        <f>SUM(S360,S348,S343)</f>
        <v>0</v>
      </c>
      <c r="T361" s="503">
        <f>SUM(T360,T348,T343)</f>
        <v>0</v>
      </c>
      <c r="U361" s="515">
        <f>SUM(U343,U348,U360)</f>
        <v>0</v>
      </c>
      <c r="V361" s="517">
        <f t="shared" si="33"/>
        <v>76863763</v>
      </c>
      <c r="W361" s="511">
        <f t="shared" si="31"/>
        <v>0</v>
      </c>
      <c r="X361" s="518">
        <f t="shared" si="32"/>
        <v>0</v>
      </c>
    </row>
    <row r="380" spans="1:31" ht="12.6" thickBot="1"/>
    <row r="381" spans="1:31" s="106" customFormat="1" ht="15" customHeight="1" thickBot="1">
      <c r="A381" s="105"/>
      <c r="C381" s="764" t="s">
        <v>340</v>
      </c>
      <c r="D381" s="765"/>
      <c r="E381" s="765"/>
      <c r="F381" s="765"/>
      <c r="G381" s="765"/>
      <c r="H381" s="765"/>
      <c r="I381" s="765"/>
      <c r="J381" s="765"/>
      <c r="K381" s="765"/>
      <c r="L381" s="765"/>
      <c r="M381" s="765"/>
      <c r="N381" s="765"/>
      <c r="O381" s="765"/>
      <c r="P381" s="765"/>
      <c r="Q381" s="765"/>
      <c r="R381" s="765"/>
      <c r="S381" s="765"/>
      <c r="T381" s="765"/>
      <c r="U381" s="765"/>
      <c r="V381" s="765"/>
      <c r="W381" s="765"/>
      <c r="X381" s="766"/>
    </row>
    <row r="382" spans="1:31" s="106" customFormat="1" ht="32.25" customHeight="1">
      <c r="A382" s="105"/>
      <c r="C382" s="767" t="s">
        <v>190</v>
      </c>
      <c r="D382" s="785" t="s">
        <v>286</v>
      </c>
      <c r="E382" s="786"/>
      <c r="F382" s="787"/>
      <c r="G382" s="788" t="s">
        <v>191</v>
      </c>
      <c r="H382" s="786"/>
      <c r="I382" s="787"/>
      <c r="J382" s="788" t="s">
        <v>341</v>
      </c>
      <c r="K382" s="786"/>
      <c r="L382" s="787"/>
      <c r="M382" s="789" t="s">
        <v>207</v>
      </c>
      <c r="N382" s="790"/>
      <c r="O382" s="791"/>
      <c r="P382" s="788" t="s">
        <v>342</v>
      </c>
      <c r="Q382" s="786"/>
      <c r="R382" s="787"/>
      <c r="S382" s="788" t="s">
        <v>184</v>
      </c>
      <c r="T382" s="786"/>
      <c r="U382" s="786"/>
      <c r="V382" s="769" t="s">
        <v>345</v>
      </c>
      <c r="W382" s="770"/>
      <c r="X382" s="771"/>
    </row>
    <row r="383" spans="1:31" s="106" customFormat="1" ht="73.5" customHeight="1" thickBot="1">
      <c r="A383" s="105"/>
      <c r="C383" s="768"/>
      <c r="D383" s="792" t="s">
        <v>287</v>
      </c>
      <c r="E383" s="793"/>
      <c r="F383" s="794"/>
      <c r="G383" s="795" t="s">
        <v>288</v>
      </c>
      <c r="H383" s="793"/>
      <c r="I383" s="794"/>
      <c r="J383" s="795" t="s">
        <v>343</v>
      </c>
      <c r="K383" s="793"/>
      <c r="L383" s="794"/>
      <c r="M383" s="796" t="s">
        <v>313</v>
      </c>
      <c r="N383" s="797"/>
      <c r="O383" s="798"/>
      <c r="P383" s="795" t="s">
        <v>344</v>
      </c>
      <c r="Q383" s="793"/>
      <c r="R383" s="794"/>
      <c r="S383" s="795" t="s">
        <v>379</v>
      </c>
      <c r="T383" s="793"/>
      <c r="U383" s="793"/>
      <c r="V383" s="772"/>
      <c r="W383" s="773"/>
      <c r="X383" s="774"/>
    </row>
    <row r="384" spans="1:31" s="106" customFormat="1" ht="71.400000000000006" customHeight="1">
      <c r="A384" s="434" t="s">
        <v>33</v>
      </c>
      <c r="B384" s="435" t="s">
        <v>105</v>
      </c>
      <c r="C384" s="444" t="s">
        <v>206</v>
      </c>
      <c r="D384" s="469" t="s">
        <v>124</v>
      </c>
      <c r="E384" s="470" t="s">
        <v>125</v>
      </c>
      <c r="F384" s="470" t="s">
        <v>126</v>
      </c>
      <c r="G384" s="470" t="s">
        <v>124</v>
      </c>
      <c r="H384" s="470" t="s">
        <v>125</v>
      </c>
      <c r="I384" s="470" t="s">
        <v>126</v>
      </c>
      <c r="J384" s="470" t="s">
        <v>124</v>
      </c>
      <c r="K384" s="470" t="s">
        <v>125</v>
      </c>
      <c r="L384" s="470" t="s">
        <v>126</v>
      </c>
      <c r="M384" s="470" t="s">
        <v>124</v>
      </c>
      <c r="N384" s="470" t="s">
        <v>125</v>
      </c>
      <c r="O384" s="470" t="s">
        <v>126</v>
      </c>
      <c r="P384" s="470" t="s">
        <v>124</v>
      </c>
      <c r="Q384" s="470" t="s">
        <v>125</v>
      </c>
      <c r="R384" s="470" t="s">
        <v>126</v>
      </c>
      <c r="S384" s="470" t="s">
        <v>124</v>
      </c>
      <c r="T384" s="470" t="s">
        <v>125</v>
      </c>
      <c r="U384" s="488" t="s">
        <v>126</v>
      </c>
      <c r="V384" s="489" t="s">
        <v>124</v>
      </c>
      <c r="W384" s="479" t="s">
        <v>125</v>
      </c>
      <c r="X384" s="480" t="s">
        <v>126</v>
      </c>
      <c r="AE384" s="107"/>
    </row>
    <row r="385" spans="1:24">
      <c r="A385" s="443" t="s">
        <v>8</v>
      </c>
      <c r="B385" s="436" t="s">
        <v>46</v>
      </c>
      <c r="C385" s="440" t="s">
        <v>289</v>
      </c>
      <c r="D385" s="759"/>
      <c r="E385" s="760"/>
      <c r="F385" s="760"/>
      <c r="G385" s="760"/>
      <c r="H385" s="760"/>
      <c r="I385" s="760"/>
      <c r="J385" s="760"/>
      <c r="K385" s="760"/>
      <c r="L385" s="760"/>
      <c r="M385" s="760"/>
      <c r="N385" s="760"/>
      <c r="O385" s="760"/>
      <c r="P385" s="760"/>
      <c r="Q385" s="760"/>
      <c r="R385" s="760"/>
      <c r="S385" s="760"/>
      <c r="T385" s="760"/>
      <c r="U385" s="745"/>
      <c r="V385" s="761"/>
      <c r="W385" s="762"/>
      <c r="X385" s="763"/>
    </row>
    <row r="386" spans="1:24">
      <c r="A386" s="443">
        <v>1</v>
      </c>
      <c r="B386" s="170" t="s">
        <v>61</v>
      </c>
      <c r="C386" s="439" t="s">
        <v>113</v>
      </c>
      <c r="D386" s="472">
        <f>[6]BEVÉTEL!$M$42</f>
        <v>0</v>
      </c>
      <c r="E386" s="473">
        <f>[6]BEVÉTEL!$N$42</f>
        <v>0</v>
      </c>
      <c r="F386" s="473">
        <f>[6]BEVÉTEL!$O$42</f>
        <v>0</v>
      </c>
      <c r="G386" s="473">
        <f>[6]BEVÉTEL!$M$90</f>
        <v>0</v>
      </c>
      <c r="H386" s="473">
        <f>[6]BEVÉTEL!$N$90</f>
        <v>0</v>
      </c>
      <c r="I386" s="473">
        <f>[6]BEVÉTEL!$O$90</f>
        <v>0</v>
      </c>
      <c r="J386" s="473">
        <f>[6]BEVÉTEL!$M$129</f>
        <v>0</v>
      </c>
      <c r="K386" s="473">
        <f>[6]BEVÉTEL!$N$129</f>
        <v>0</v>
      </c>
      <c r="L386" s="473">
        <f>[6]BEVÉTEL!$O$129</f>
        <v>0</v>
      </c>
      <c r="M386" s="473">
        <f>[6]BEVÉTEL!$M$165</f>
        <v>0</v>
      </c>
      <c r="N386" s="473">
        <f>[6]BEVÉTEL!$N$165</f>
        <v>0</v>
      </c>
      <c r="O386" s="473">
        <f>[6]BEVÉTEL!$O$165</f>
        <v>0</v>
      </c>
      <c r="P386" s="473">
        <f>[6]BEVÉTEL!$M$190</f>
        <v>0</v>
      </c>
      <c r="Q386" s="473">
        <f>[6]BEVÉTEL!$N$190</f>
        <v>0</v>
      </c>
      <c r="R386" s="473">
        <f>[6]BEVÉTEL!$O$190</f>
        <v>0</v>
      </c>
      <c r="S386" s="473">
        <f>[6]BEVÉTEL!$M$215</f>
        <v>0</v>
      </c>
      <c r="T386" s="473">
        <f>[6]BEVÉTEL!$N$215</f>
        <v>0</v>
      </c>
      <c r="U386" s="473">
        <f>[6]BEVÉTEL!$O$215</f>
        <v>0</v>
      </c>
      <c r="V386" s="491">
        <f>D386+G386+J386+M386+P386+S386</f>
        <v>0</v>
      </c>
      <c r="W386" s="481">
        <f t="shared" ref="W386:W409" si="36">E386+H386+K386+N386+Q386+T386</f>
        <v>0</v>
      </c>
      <c r="X386" s="482">
        <f t="shared" ref="X386:X409" si="37">F386+I386+L386+O386+R386+U386</f>
        <v>0</v>
      </c>
    </row>
    <row r="387" spans="1:24" ht="24">
      <c r="A387" s="443"/>
      <c r="B387" s="400" t="s">
        <v>257</v>
      </c>
      <c r="C387" s="439" t="s">
        <v>135</v>
      </c>
      <c r="D387" s="472">
        <f>[6]BEVÉTEL!$P$42</f>
        <v>0</v>
      </c>
      <c r="E387" s="473">
        <f>[6]BEVÉTEL!$Q$42</f>
        <v>0</v>
      </c>
      <c r="F387" s="473">
        <f>[6]BEVÉTEL!$R$42</f>
        <v>0</v>
      </c>
      <c r="G387" s="473">
        <f>[6]BEVÉTEL!$P$90</f>
        <v>0</v>
      </c>
      <c r="H387" s="473">
        <f>[6]BEVÉTEL!$Q$90</f>
        <v>0</v>
      </c>
      <c r="I387" s="473">
        <f>[6]BEVÉTEL!$R$90</f>
        <v>0</v>
      </c>
      <c r="J387" s="473">
        <f>[6]BEVÉTEL!$P$129</f>
        <v>0</v>
      </c>
      <c r="K387" s="473">
        <f>[6]BEVÉTEL!$Q$129</f>
        <v>0</v>
      </c>
      <c r="L387" s="473">
        <f>[6]BEVÉTEL!$R$129</f>
        <v>0</v>
      </c>
      <c r="M387" s="473">
        <f>[6]BEVÉTEL!$P$165</f>
        <v>0</v>
      </c>
      <c r="N387" s="473">
        <f>[6]BEVÉTEL!$Q$165</f>
        <v>0</v>
      </c>
      <c r="O387" s="473">
        <f>[6]BEVÉTEL!$R$165</f>
        <v>0</v>
      </c>
      <c r="P387" s="473">
        <f>[6]BEVÉTEL!$P$190</f>
        <v>0</v>
      </c>
      <c r="Q387" s="473">
        <f>[6]BEVÉTEL!$Q$190</f>
        <v>0</v>
      </c>
      <c r="R387" s="473">
        <f>[6]BEVÉTEL!$R$190</f>
        <v>0</v>
      </c>
      <c r="S387" s="473">
        <f>[6]BEVÉTEL!$P$215</f>
        <v>0</v>
      </c>
      <c r="T387" s="473">
        <f>[6]BEVÉTEL!$Q$215</f>
        <v>0</v>
      </c>
      <c r="U387" s="473">
        <f>[6]BEVÉTEL!$R$215</f>
        <v>0</v>
      </c>
      <c r="V387" s="491">
        <f t="shared" ref="V387:V409" si="38">D387+G387+J387+M387+P387+S387</f>
        <v>0</v>
      </c>
      <c r="W387" s="481">
        <f t="shared" si="36"/>
        <v>0</v>
      </c>
      <c r="X387" s="482">
        <f t="shared" si="37"/>
        <v>0</v>
      </c>
    </row>
    <row r="388" spans="1:24">
      <c r="A388" s="443">
        <v>2</v>
      </c>
      <c r="B388" s="170" t="s">
        <v>48</v>
      </c>
      <c r="C388" s="439" t="s">
        <v>115</v>
      </c>
      <c r="D388" s="472">
        <f>[6]BEVÉTEL!$BU$42</f>
        <v>0</v>
      </c>
      <c r="E388" s="473">
        <f>[6]BEVÉTEL!$BV$42</f>
        <v>0</v>
      </c>
      <c r="F388" s="473">
        <f>[6]BEVÉTEL!$BW$42</f>
        <v>0</v>
      </c>
      <c r="G388" s="473">
        <f>[6]BEVÉTEL!$BU$90</f>
        <v>0</v>
      </c>
      <c r="H388" s="473">
        <f>[6]BEVÉTEL!$BV$90</f>
        <v>0</v>
      </c>
      <c r="I388" s="473">
        <f>[6]BEVÉTEL!$BW$90</f>
        <v>0</v>
      </c>
      <c r="J388" s="473">
        <f>[6]BEVÉTEL!$BU$129</f>
        <v>0</v>
      </c>
      <c r="K388" s="473">
        <f>[6]BEVÉTEL!$BV$129</f>
        <v>0</v>
      </c>
      <c r="L388" s="473">
        <f>[6]BEVÉTEL!$BW$129</f>
        <v>0</v>
      </c>
      <c r="M388" s="473">
        <f>[6]BEVÉTEL!$BU$165</f>
        <v>0</v>
      </c>
      <c r="N388" s="473">
        <f>[6]BEVÉTEL!$BV$165</f>
        <v>0</v>
      </c>
      <c r="O388" s="473">
        <f>[6]BEVÉTEL!$BW$165</f>
        <v>0</v>
      </c>
      <c r="P388" s="473">
        <f>[6]BEVÉTEL!$BU$190</f>
        <v>0</v>
      </c>
      <c r="Q388" s="473">
        <f>[6]BEVÉTEL!$BV$190</f>
        <v>0</v>
      </c>
      <c r="R388" s="473">
        <f>[6]BEVÉTEL!$BW$190</f>
        <v>0</v>
      </c>
      <c r="S388" s="473">
        <f>[6]BEVÉTEL!$BU$215</f>
        <v>0</v>
      </c>
      <c r="T388" s="473">
        <f>[6]BEVÉTEL!$BV$215</f>
        <v>0</v>
      </c>
      <c r="U388" s="473">
        <f>[6]BEVÉTEL!$BW$215</f>
        <v>0</v>
      </c>
      <c r="V388" s="491">
        <f t="shared" si="38"/>
        <v>0</v>
      </c>
      <c r="W388" s="481">
        <f t="shared" si="36"/>
        <v>0</v>
      </c>
      <c r="X388" s="482">
        <f t="shared" si="37"/>
        <v>0</v>
      </c>
    </row>
    <row r="389" spans="1:24">
      <c r="A389" s="443">
        <v>3</v>
      </c>
      <c r="B389" s="170" t="s">
        <v>227</v>
      </c>
      <c r="C389" s="439" t="s">
        <v>116</v>
      </c>
      <c r="D389" s="472">
        <f>[6]BEVÉTEL!$AB$42</f>
        <v>0</v>
      </c>
      <c r="E389" s="473">
        <f>[6]BEVÉTEL!$AC$42</f>
        <v>0</v>
      </c>
      <c r="F389" s="473">
        <f>[6]BEVÉTEL!$AD$42</f>
        <v>0</v>
      </c>
      <c r="G389" s="473">
        <f>[6]BEVÉTEL!$AB$90</f>
        <v>0</v>
      </c>
      <c r="H389" s="473">
        <f>[6]BEVÉTEL!$AC$90</f>
        <v>0</v>
      </c>
      <c r="I389" s="473">
        <f>[6]BEVÉTEL!$AD$90</f>
        <v>0</v>
      </c>
      <c r="J389" s="473">
        <f>[6]BEVÉTEL!$AB$129</f>
        <v>186085737</v>
      </c>
      <c r="K389" s="473">
        <f>[6]BEVÉTEL!$AC$129</f>
        <v>0</v>
      </c>
      <c r="L389" s="473">
        <f>[6]BEVÉTEL!$AD$129</f>
        <v>0</v>
      </c>
      <c r="M389" s="473">
        <f>[6]BEVÉTEL!$AB$165</f>
        <v>9315903</v>
      </c>
      <c r="N389" s="473">
        <f>[6]BEVÉTEL!$AC$165</f>
        <v>0</v>
      </c>
      <c r="O389" s="473">
        <f>[6]BEVÉTEL!$AD$165</f>
        <v>0</v>
      </c>
      <c r="P389" s="473">
        <f>[6]BEVÉTEL!$AB$190</f>
        <v>0</v>
      </c>
      <c r="Q389" s="473">
        <f>[6]BEVÉTEL!$AC$190</f>
        <v>0</v>
      </c>
      <c r="R389" s="473">
        <f>[6]BEVÉTEL!$AD$190</f>
        <v>0</v>
      </c>
      <c r="S389" s="473">
        <f>[6]BEVÉTEL!$AB$215</f>
        <v>0</v>
      </c>
      <c r="T389" s="473">
        <f>[6]BEVÉTEL!$AC$215</f>
        <v>0</v>
      </c>
      <c r="U389" s="473">
        <f>[6]BEVÉTEL!$AD$215</f>
        <v>0</v>
      </c>
      <c r="V389" s="491">
        <f t="shared" si="38"/>
        <v>195401640</v>
      </c>
      <c r="W389" s="481">
        <f t="shared" si="36"/>
        <v>0</v>
      </c>
      <c r="X389" s="482">
        <f t="shared" si="37"/>
        <v>0</v>
      </c>
    </row>
    <row r="390" spans="1:24" s="112" customFormat="1" ht="24">
      <c r="A390" s="443">
        <v>4</v>
      </c>
      <c r="B390" s="170" t="s">
        <v>63</v>
      </c>
      <c r="C390" s="439" t="s">
        <v>118</v>
      </c>
      <c r="D390" s="472">
        <f>[6]BEVÉTEL!$BL$42</f>
        <v>0</v>
      </c>
      <c r="E390" s="497">
        <f>[6]BEVÉTEL!$BM$42</f>
        <v>0</v>
      </c>
      <c r="F390" s="497">
        <f>[6]BEVÉTEL!$BN$42</f>
        <v>0</v>
      </c>
      <c r="G390" s="473">
        <f>[6]BEVÉTEL!$BL$90</f>
        <v>0</v>
      </c>
      <c r="H390" s="497">
        <f>[6]BEVÉTEL!$BM$90</f>
        <v>0</v>
      </c>
      <c r="I390" s="497">
        <f>[6]BEVÉTEL!$BN$90</f>
        <v>0</v>
      </c>
      <c r="J390" s="473">
        <f>[6]BEVÉTEL!$BL$129</f>
        <v>0</v>
      </c>
      <c r="K390" s="497">
        <f>[6]BEVÉTEL!$BM$129</f>
        <v>0</v>
      </c>
      <c r="L390" s="497">
        <f>[6]BEVÉTEL!$BN$129</f>
        <v>0</v>
      </c>
      <c r="M390" s="473">
        <f>[6]BEVÉTEL!$BL$165</f>
        <v>0</v>
      </c>
      <c r="N390" s="497">
        <f>[6]BEVÉTEL!$BM$165</f>
        <v>0</v>
      </c>
      <c r="O390" s="497">
        <f>[6]BEVÉTEL!$BN$165</f>
        <v>0</v>
      </c>
      <c r="P390" s="473">
        <f>[6]BEVÉTEL!$BL$190</f>
        <v>0</v>
      </c>
      <c r="Q390" s="497">
        <f>[6]BEVÉTEL!$BM$190</f>
        <v>0</v>
      </c>
      <c r="R390" s="497">
        <f>[6]BEVÉTEL!$BN$190</f>
        <v>0</v>
      </c>
      <c r="S390" s="473">
        <f>[6]BEVÉTEL!$BL$215</f>
        <v>0</v>
      </c>
      <c r="T390" s="497">
        <f>[6]BEVÉTEL!$BM$215</f>
        <v>0</v>
      </c>
      <c r="U390" s="497">
        <f>[6]BEVÉTEL!$BN$215</f>
        <v>0</v>
      </c>
      <c r="V390" s="491">
        <f t="shared" si="38"/>
        <v>0</v>
      </c>
      <c r="W390" s="481">
        <f t="shared" si="36"/>
        <v>0</v>
      </c>
      <c r="X390" s="482">
        <f t="shared" si="37"/>
        <v>0</v>
      </c>
    </row>
    <row r="391" spans="1:24" s="112" customFormat="1" ht="11.4">
      <c r="A391" s="458"/>
      <c r="B391" s="437" t="s">
        <v>52</v>
      </c>
      <c r="C391" s="441"/>
      <c r="D391" s="499">
        <f t="shared" ref="D391:R391" si="39">SUM(D388:D390,D386)</f>
        <v>0</v>
      </c>
      <c r="E391" s="497">
        <f t="shared" si="39"/>
        <v>0</v>
      </c>
      <c r="F391" s="497">
        <f t="shared" si="39"/>
        <v>0</v>
      </c>
      <c r="G391" s="497">
        <f t="shared" si="39"/>
        <v>0</v>
      </c>
      <c r="H391" s="497">
        <f t="shared" si="39"/>
        <v>0</v>
      </c>
      <c r="I391" s="497">
        <f t="shared" si="39"/>
        <v>0</v>
      </c>
      <c r="J391" s="497">
        <f t="shared" si="39"/>
        <v>186085737</v>
      </c>
      <c r="K391" s="497">
        <f t="shared" si="39"/>
        <v>0</v>
      </c>
      <c r="L391" s="497">
        <f t="shared" si="39"/>
        <v>0</v>
      </c>
      <c r="M391" s="497">
        <f t="shared" si="39"/>
        <v>9315903</v>
      </c>
      <c r="N391" s="497">
        <f t="shared" si="39"/>
        <v>0</v>
      </c>
      <c r="O391" s="497">
        <f t="shared" si="39"/>
        <v>0</v>
      </c>
      <c r="P391" s="497">
        <f t="shared" si="39"/>
        <v>0</v>
      </c>
      <c r="Q391" s="497">
        <f t="shared" si="39"/>
        <v>0</v>
      </c>
      <c r="R391" s="497">
        <f t="shared" si="39"/>
        <v>0</v>
      </c>
      <c r="S391" s="497">
        <f>SUM(S388:S390,S386)</f>
        <v>0</v>
      </c>
      <c r="T391" s="497">
        <f>SUM(T388:T390,T386)</f>
        <v>0</v>
      </c>
      <c r="U391" s="497">
        <f>SUM(U388:U390,U386)</f>
        <v>0</v>
      </c>
      <c r="V391" s="516">
        <f t="shared" si="38"/>
        <v>195401640</v>
      </c>
      <c r="W391" s="508">
        <f t="shared" si="36"/>
        <v>0</v>
      </c>
      <c r="X391" s="509">
        <f t="shared" si="37"/>
        <v>0</v>
      </c>
    </row>
    <row r="392" spans="1:24" ht="24" customHeight="1">
      <c r="A392" s="443" t="s">
        <v>42</v>
      </c>
      <c r="B392" s="436" t="s">
        <v>53</v>
      </c>
      <c r="C392" s="439"/>
      <c r="D392" s="759"/>
      <c r="E392" s="760"/>
      <c r="F392" s="760"/>
      <c r="G392" s="760"/>
      <c r="H392" s="760"/>
      <c r="I392" s="760"/>
      <c r="J392" s="760"/>
      <c r="K392" s="760"/>
      <c r="L392" s="760"/>
      <c r="M392" s="760"/>
      <c r="N392" s="760"/>
      <c r="O392" s="760"/>
      <c r="P392" s="760"/>
      <c r="Q392" s="760"/>
      <c r="R392" s="760"/>
      <c r="S392" s="760"/>
      <c r="T392" s="760"/>
      <c r="U392" s="760"/>
      <c r="V392" s="739">
        <f t="shared" si="38"/>
        <v>0</v>
      </c>
      <c r="W392" s="740"/>
      <c r="X392" s="741"/>
    </row>
    <row r="393" spans="1:24" ht="24">
      <c r="A393" s="443">
        <v>5</v>
      </c>
      <c r="B393" s="436" t="s">
        <v>62</v>
      </c>
      <c r="C393" s="439" t="s">
        <v>119</v>
      </c>
      <c r="D393" s="472">
        <f>[6]BEVÉTEL!$CM$42</f>
        <v>0</v>
      </c>
      <c r="E393" s="473">
        <f>[6]BEVÉTEL!$CN$42</f>
        <v>0</v>
      </c>
      <c r="F393" s="473">
        <f>[6]BEVÉTEL!$CO$42</f>
        <v>0</v>
      </c>
      <c r="G393" s="473">
        <f>[6]BEVÉTEL!$CM$90</f>
        <v>0</v>
      </c>
      <c r="H393" s="473">
        <f>[6]BEVÉTEL!$CN$90</f>
        <v>0</v>
      </c>
      <c r="I393" s="473">
        <f>[6]BEVÉTEL!$CO$90</f>
        <v>0</v>
      </c>
      <c r="J393" s="473">
        <f>[6]BEVÉTEL!$CM$129</f>
        <v>0</v>
      </c>
      <c r="K393" s="473">
        <f>[6]BEVÉTEL!$CN$129</f>
        <v>0</v>
      </c>
      <c r="L393" s="473">
        <f>[6]BEVÉTEL!$CO$129</f>
        <v>0</v>
      </c>
      <c r="M393" s="473">
        <f>[6]BEVÉTEL!$CM$165</f>
        <v>0</v>
      </c>
      <c r="N393" s="473">
        <f>[6]BEVÉTEL!$CN$165</f>
        <v>0</v>
      </c>
      <c r="O393" s="473">
        <f>[6]BEVÉTEL!$CO$165</f>
        <v>0</v>
      </c>
      <c r="P393" s="473">
        <f>[6]BEVÉTEL!$CM$190</f>
        <v>0</v>
      </c>
      <c r="Q393" s="473">
        <f>[6]BEVÉTEL!$CN$190</f>
        <v>0</v>
      </c>
      <c r="R393" s="473">
        <f>[6]BEVÉTEL!$CO$190</f>
        <v>0</v>
      </c>
      <c r="S393" s="473">
        <f>[6]BEVÉTEL!$CM$215</f>
        <v>0</v>
      </c>
      <c r="T393" s="473">
        <f>[6]BEVÉTEL!$CN$215</f>
        <v>0</v>
      </c>
      <c r="U393" s="473">
        <f>[6]BEVÉTEL!$CO$215</f>
        <v>0</v>
      </c>
      <c r="V393" s="491">
        <f t="shared" si="38"/>
        <v>0</v>
      </c>
      <c r="W393" s="481">
        <f t="shared" si="36"/>
        <v>0</v>
      </c>
      <c r="X393" s="482">
        <f t="shared" si="37"/>
        <v>0</v>
      </c>
    </row>
    <row r="394" spans="1:24">
      <c r="A394" s="443">
        <v>6</v>
      </c>
      <c r="B394" s="436" t="s">
        <v>120</v>
      </c>
      <c r="C394" s="439" t="s">
        <v>121</v>
      </c>
      <c r="D394" s="472">
        <f>[6]BEVÉTEL!$CY$42</f>
        <v>0</v>
      </c>
      <c r="E394" s="473">
        <f>[6]BEVÉTEL!$CZ$42</f>
        <v>0</v>
      </c>
      <c r="F394" s="473">
        <f>[6]BEVÉTEL!$DA$42</f>
        <v>0</v>
      </c>
      <c r="G394" s="473">
        <f>[6]BEVÉTEL!$CY$90</f>
        <v>0</v>
      </c>
      <c r="H394" s="473">
        <f>[6]BEVÉTEL!$CZ$90</f>
        <v>0</v>
      </c>
      <c r="I394" s="473">
        <f>[6]BEVÉTEL!$DA$90</f>
        <v>0</v>
      </c>
      <c r="J394" s="473">
        <f>[6]BEVÉTEL!$CY$129</f>
        <v>0</v>
      </c>
      <c r="K394" s="473">
        <f>[6]BEVÉTEL!$CZ$129</f>
        <v>0</v>
      </c>
      <c r="L394" s="473">
        <f>[6]BEVÉTEL!$DA$129</f>
        <v>0</v>
      </c>
      <c r="M394" s="473">
        <f>[6]BEVÉTEL!$CY$165</f>
        <v>0</v>
      </c>
      <c r="N394" s="473">
        <f>[6]BEVÉTEL!$CZ$165</f>
        <v>0</v>
      </c>
      <c r="O394" s="473">
        <f>[6]BEVÉTEL!$DA$165</f>
        <v>0</v>
      </c>
      <c r="P394" s="473">
        <f>[6]BEVÉTEL!$CY$190</f>
        <v>0</v>
      </c>
      <c r="Q394" s="473">
        <f>[6]BEVÉTEL!$CZ$190</f>
        <v>0</v>
      </c>
      <c r="R394" s="473">
        <f>[6]BEVÉTEL!$DA$190</f>
        <v>0</v>
      </c>
      <c r="S394" s="473">
        <f>[6]BEVÉTEL!$CY$215</f>
        <v>0</v>
      </c>
      <c r="T394" s="473">
        <f>[6]BEVÉTEL!$CZ$215</f>
        <v>0</v>
      </c>
      <c r="U394" s="473">
        <f>[6]BEVÉTEL!$DA$215</f>
        <v>0</v>
      </c>
      <c r="V394" s="491">
        <f t="shared" si="38"/>
        <v>0</v>
      </c>
      <c r="W394" s="481">
        <f t="shared" si="36"/>
        <v>0</v>
      </c>
      <c r="X394" s="482">
        <f t="shared" si="37"/>
        <v>0</v>
      </c>
    </row>
    <row r="395" spans="1:24" s="112" customFormat="1" ht="24">
      <c r="A395" s="443">
        <v>7</v>
      </c>
      <c r="B395" s="436" t="s">
        <v>64</v>
      </c>
      <c r="C395" s="439" t="s">
        <v>122</v>
      </c>
      <c r="D395" s="472">
        <f>[6]BEVÉTEL!$DQ$42</f>
        <v>0</v>
      </c>
      <c r="E395" s="473">
        <f>[6]BEVÉTEL!$DR$42</f>
        <v>0</v>
      </c>
      <c r="F395" s="473">
        <f>[6]BEVÉTEL!$DS$42</f>
        <v>0</v>
      </c>
      <c r="G395" s="473">
        <f>[6]BEVÉTEL!$DQ$90</f>
        <v>0</v>
      </c>
      <c r="H395" s="473">
        <f>[6]BEVÉTEL!$DR$90</f>
        <v>0</v>
      </c>
      <c r="I395" s="473">
        <f>[6]BEVÉTEL!$DS$90</f>
        <v>0</v>
      </c>
      <c r="J395" s="473">
        <f>[6]BEVÉTEL!$DQ$129</f>
        <v>0</v>
      </c>
      <c r="K395" s="473">
        <f>[6]BEVÉTEL!$DR$129</f>
        <v>0</v>
      </c>
      <c r="L395" s="473">
        <f>[6]BEVÉTEL!$DS$129</f>
        <v>0</v>
      </c>
      <c r="M395" s="473">
        <f>[6]BEVÉTEL!$DQ$165</f>
        <v>0</v>
      </c>
      <c r="N395" s="473">
        <f>[6]BEVÉTEL!$DR$165</f>
        <v>0</v>
      </c>
      <c r="O395" s="473">
        <f>[6]BEVÉTEL!$DS$165</f>
        <v>0</v>
      </c>
      <c r="P395" s="473">
        <f>[6]BEVÉTEL!$DQ$190</f>
        <v>0</v>
      </c>
      <c r="Q395" s="473">
        <f>[6]BEVÉTEL!$DR$190</f>
        <v>0</v>
      </c>
      <c r="R395" s="473">
        <f>[6]BEVÉTEL!$DS$190</f>
        <v>0</v>
      </c>
      <c r="S395" s="473">
        <f>[6]BEVÉTEL!$DQ$215</f>
        <v>0</v>
      </c>
      <c r="T395" s="473">
        <f>[6]BEVÉTEL!$DR$215</f>
        <v>0</v>
      </c>
      <c r="U395" s="473">
        <f>[6]BEVÉTEL!$DS$215</f>
        <v>0</v>
      </c>
      <c r="V395" s="491">
        <f t="shared" si="38"/>
        <v>0</v>
      </c>
      <c r="W395" s="481">
        <f t="shared" si="36"/>
        <v>0</v>
      </c>
      <c r="X395" s="482">
        <f t="shared" si="37"/>
        <v>0</v>
      </c>
    </row>
    <row r="396" spans="1:24" s="112" customFormat="1" ht="11.4">
      <c r="A396" s="458"/>
      <c r="B396" s="437" t="s">
        <v>60</v>
      </c>
      <c r="C396" s="441"/>
      <c r="D396" s="499">
        <f t="shared" ref="D396:R396" si="40">SUM(D393:D395)</f>
        <v>0</v>
      </c>
      <c r="E396" s="497">
        <f t="shared" si="40"/>
        <v>0</v>
      </c>
      <c r="F396" s="497">
        <f t="shared" si="40"/>
        <v>0</v>
      </c>
      <c r="G396" s="497">
        <f t="shared" si="40"/>
        <v>0</v>
      </c>
      <c r="H396" s="497">
        <f t="shared" si="40"/>
        <v>0</v>
      </c>
      <c r="I396" s="497">
        <f t="shared" si="40"/>
        <v>0</v>
      </c>
      <c r="J396" s="497">
        <f t="shared" si="40"/>
        <v>0</v>
      </c>
      <c r="K396" s="497">
        <f t="shared" si="40"/>
        <v>0</v>
      </c>
      <c r="L396" s="497">
        <f t="shared" si="40"/>
        <v>0</v>
      </c>
      <c r="M396" s="497">
        <f t="shared" si="40"/>
        <v>0</v>
      </c>
      <c r="N396" s="497">
        <f t="shared" si="40"/>
        <v>0</v>
      </c>
      <c r="O396" s="497">
        <f t="shared" si="40"/>
        <v>0</v>
      </c>
      <c r="P396" s="497">
        <f t="shared" si="40"/>
        <v>0</v>
      </c>
      <c r="Q396" s="497">
        <f t="shared" si="40"/>
        <v>0</v>
      </c>
      <c r="R396" s="497">
        <f t="shared" si="40"/>
        <v>0</v>
      </c>
      <c r="S396" s="497">
        <f>SUM(S393:S395)</f>
        <v>0</v>
      </c>
      <c r="T396" s="497">
        <f>SUM(T393:T395)</f>
        <v>0</v>
      </c>
      <c r="U396" s="497">
        <f>SUM(U393:U395)</f>
        <v>0</v>
      </c>
      <c r="V396" s="516">
        <f t="shared" si="38"/>
        <v>0</v>
      </c>
      <c r="W396" s="508">
        <f t="shared" si="36"/>
        <v>0</v>
      </c>
      <c r="X396" s="509">
        <f t="shared" si="37"/>
        <v>0</v>
      </c>
    </row>
    <row r="397" spans="1:24">
      <c r="A397" s="443" t="s">
        <v>44</v>
      </c>
      <c r="B397" s="436" t="s">
        <v>76</v>
      </c>
      <c r="C397" s="747"/>
      <c r="D397" s="759"/>
      <c r="E397" s="760"/>
      <c r="F397" s="760"/>
      <c r="G397" s="760"/>
      <c r="H397" s="760"/>
      <c r="I397" s="760"/>
      <c r="J397" s="760"/>
      <c r="K397" s="760"/>
      <c r="L397" s="760"/>
      <c r="M397" s="760"/>
      <c r="N397" s="760"/>
      <c r="O397" s="760"/>
      <c r="P397" s="760"/>
      <c r="Q397" s="760"/>
      <c r="R397" s="760"/>
      <c r="S397" s="760"/>
      <c r="T397" s="760"/>
      <c r="U397" s="760"/>
      <c r="V397" s="733">
        <f t="shared" si="38"/>
        <v>0</v>
      </c>
      <c r="W397" s="734"/>
      <c r="X397" s="735"/>
    </row>
    <row r="398" spans="1:24" ht="24" customHeight="1">
      <c r="A398" s="443"/>
      <c r="B398" s="436" t="s">
        <v>71</v>
      </c>
      <c r="C398" s="748"/>
      <c r="D398" s="759"/>
      <c r="E398" s="760"/>
      <c r="F398" s="760"/>
      <c r="G398" s="760"/>
      <c r="H398" s="760"/>
      <c r="I398" s="760"/>
      <c r="J398" s="760"/>
      <c r="K398" s="760"/>
      <c r="L398" s="760"/>
      <c r="M398" s="760"/>
      <c r="N398" s="760"/>
      <c r="O398" s="760"/>
      <c r="P398" s="760"/>
      <c r="Q398" s="760"/>
      <c r="R398" s="760"/>
      <c r="S398" s="760"/>
      <c r="T398" s="760"/>
      <c r="U398" s="760"/>
      <c r="V398" s="736"/>
      <c r="W398" s="737"/>
      <c r="X398" s="738"/>
    </row>
    <row r="399" spans="1:24">
      <c r="A399" s="443">
        <v>8</v>
      </c>
      <c r="B399" s="436" t="s">
        <v>69</v>
      </c>
      <c r="C399" s="439" t="s">
        <v>143</v>
      </c>
      <c r="D399" s="472">
        <f>[6]BEVÉTEL!$EO$42</f>
        <v>0</v>
      </c>
      <c r="E399" s="473">
        <f>[6]BEVÉTEL!$EP$42</f>
        <v>0</v>
      </c>
      <c r="F399" s="473">
        <f>[6]BEVÉTEL!$EQ$42</f>
        <v>0</v>
      </c>
      <c r="G399" s="473">
        <f>[6]BEVÉTEL!$EO$90</f>
        <v>1330745</v>
      </c>
      <c r="H399" s="473">
        <f>[6]BEVÉTEL!$EP$90</f>
        <v>0</v>
      </c>
      <c r="I399" s="473">
        <f>[6]BEVÉTEL!$EQ$90</f>
        <v>0</v>
      </c>
      <c r="J399" s="473">
        <f>[6]BEVÉTEL!$EO$129</f>
        <v>0</v>
      </c>
      <c r="K399" s="473">
        <f>[6]BEVÉTEL!$EP$129</f>
        <v>0</v>
      </c>
      <c r="L399" s="473">
        <f>[6]BEVÉTEL!$EQ$129</f>
        <v>0</v>
      </c>
      <c r="M399" s="473">
        <f>[6]BEVÉTEL!$EO$165</f>
        <v>0</v>
      </c>
      <c r="N399" s="473">
        <f>[6]BEVÉTEL!$EP$165</f>
        <v>0</v>
      </c>
      <c r="O399" s="473">
        <f>[6]BEVÉTEL!$EQ$165</f>
        <v>0</v>
      </c>
      <c r="P399" s="473">
        <f>[6]BEVÉTEL!$EO$190</f>
        <v>0</v>
      </c>
      <c r="Q399" s="473">
        <f>[6]BEVÉTEL!$EP$190</f>
        <v>0</v>
      </c>
      <c r="R399" s="473">
        <f>[6]BEVÉTEL!$EQ$190</f>
        <v>0</v>
      </c>
      <c r="S399" s="473">
        <f>[6]BEVÉTEL!$EO$215</f>
        <v>0</v>
      </c>
      <c r="T399" s="473">
        <f>[6]BEVÉTEL!$EP$215</f>
        <v>0</v>
      </c>
      <c r="U399" s="473">
        <f>[6]BEVÉTEL!$EQ$215</f>
        <v>0</v>
      </c>
      <c r="V399" s="491">
        <f t="shared" si="38"/>
        <v>1330745</v>
      </c>
      <c r="W399" s="481">
        <f t="shared" si="36"/>
        <v>0</v>
      </c>
      <c r="X399" s="482">
        <f t="shared" si="37"/>
        <v>0</v>
      </c>
    </row>
    <row r="400" spans="1:24">
      <c r="A400" s="443">
        <v>9</v>
      </c>
      <c r="B400" s="436" t="s">
        <v>70</v>
      </c>
      <c r="C400" s="439" t="s">
        <v>143</v>
      </c>
      <c r="D400" s="472"/>
      <c r="E400" s="473"/>
      <c r="F400" s="473"/>
      <c r="G400" s="473"/>
      <c r="H400" s="473"/>
      <c r="I400" s="473"/>
      <c r="J400" s="473"/>
      <c r="K400" s="473"/>
      <c r="L400" s="473"/>
      <c r="M400" s="473"/>
      <c r="N400" s="473"/>
      <c r="O400" s="473"/>
      <c r="P400" s="473"/>
      <c r="Q400" s="473"/>
      <c r="R400" s="473"/>
      <c r="S400" s="473"/>
      <c r="T400" s="473"/>
      <c r="U400" s="473"/>
      <c r="V400" s="491">
        <f t="shared" si="38"/>
        <v>0</v>
      </c>
      <c r="W400" s="481">
        <f t="shared" si="36"/>
        <v>0</v>
      </c>
      <c r="X400" s="482">
        <f t="shared" si="37"/>
        <v>0</v>
      </c>
    </row>
    <row r="401" spans="1:24" ht="24">
      <c r="A401" s="443"/>
      <c r="B401" s="436" t="s">
        <v>72</v>
      </c>
      <c r="C401" s="439"/>
      <c r="D401" s="759"/>
      <c r="E401" s="760"/>
      <c r="F401" s="760"/>
      <c r="G401" s="760"/>
      <c r="H401" s="760"/>
      <c r="I401" s="760"/>
      <c r="J401" s="760"/>
      <c r="K401" s="760"/>
      <c r="L401" s="760"/>
      <c r="M401" s="760"/>
      <c r="N401" s="760"/>
      <c r="O401" s="760"/>
      <c r="P401" s="760"/>
      <c r="Q401" s="760"/>
      <c r="R401" s="760"/>
      <c r="S401" s="760"/>
      <c r="T401" s="760"/>
      <c r="U401" s="760"/>
      <c r="V401" s="739">
        <f t="shared" si="38"/>
        <v>0</v>
      </c>
      <c r="W401" s="740"/>
      <c r="X401" s="741"/>
    </row>
    <row r="402" spans="1:24">
      <c r="A402" s="443">
        <v>10</v>
      </c>
      <c r="B402" s="436" t="s">
        <v>69</v>
      </c>
      <c r="C402" s="439" t="s">
        <v>143</v>
      </c>
      <c r="D402" s="472">
        <f>[6]BEVÉTEL!$ER$42</f>
        <v>0</v>
      </c>
      <c r="E402" s="473">
        <f>[6]BEVÉTEL!$ES$42</f>
        <v>0</v>
      </c>
      <c r="F402" s="473">
        <f>[6]BEVÉTEL!$ET$42</f>
        <v>0</v>
      </c>
      <c r="G402" s="473">
        <f>[6]BEVÉTEL!$ER$90</f>
        <v>0</v>
      </c>
      <c r="H402" s="473">
        <f>[6]BEVÉTEL!$ES$90</f>
        <v>0</v>
      </c>
      <c r="I402" s="473">
        <f>[6]BEVÉTEL!$ET$90</f>
        <v>0</v>
      </c>
      <c r="J402" s="473">
        <f>[6]BEVÉTEL!$ER$129</f>
        <v>0</v>
      </c>
      <c r="K402" s="473">
        <f>[6]BEVÉTEL!$ES$129</f>
        <v>0</v>
      </c>
      <c r="L402" s="473">
        <f>[6]BEVÉTEL!$ET$129</f>
        <v>0</v>
      </c>
      <c r="M402" s="473">
        <f>[6]BEVÉTEL!$ER$165</f>
        <v>0</v>
      </c>
      <c r="N402" s="473">
        <f>[6]BEVÉTEL!$ES$165</f>
        <v>0</v>
      </c>
      <c r="O402" s="473">
        <f>[6]BEVÉTEL!$ET$165</f>
        <v>0</v>
      </c>
      <c r="P402" s="473">
        <f>[6]BEVÉTEL!$ER$190</f>
        <v>0</v>
      </c>
      <c r="Q402" s="473">
        <f>[6]BEVÉTEL!$ES$190</f>
        <v>0</v>
      </c>
      <c r="R402" s="473">
        <f>[6]BEVÉTEL!$ET$190</f>
        <v>0</v>
      </c>
      <c r="S402" s="473">
        <f>[6]BEVÉTEL!$ER$215</f>
        <v>0</v>
      </c>
      <c r="T402" s="473">
        <f>[6]BEVÉTEL!$ES$215</f>
        <v>0</v>
      </c>
      <c r="U402" s="473">
        <f>[6]BEVÉTEL!$ET$215</f>
        <v>0</v>
      </c>
      <c r="V402" s="491">
        <f t="shared" si="38"/>
        <v>0</v>
      </c>
      <c r="W402" s="481">
        <f t="shared" si="36"/>
        <v>0</v>
      </c>
      <c r="X402" s="482">
        <f t="shared" si="37"/>
        <v>0</v>
      </c>
    </row>
    <row r="403" spans="1:24">
      <c r="A403" s="443">
        <v>11</v>
      </c>
      <c r="B403" s="436" t="s">
        <v>70</v>
      </c>
      <c r="C403" s="439" t="s">
        <v>143</v>
      </c>
      <c r="D403" s="472">
        <f>[6]BEVÉTEL!$EU$42</f>
        <v>0</v>
      </c>
      <c r="E403" s="473">
        <f>[6]BEVÉTEL!$EV$42</f>
        <v>0</v>
      </c>
      <c r="F403" s="473">
        <f>[6]BEVÉTEL!$EW$42</f>
        <v>0</v>
      </c>
      <c r="G403" s="473">
        <f>[6]BEVÉTEL!$EU$90</f>
        <v>0</v>
      </c>
      <c r="H403" s="473">
        <f>[6]BEVÉTEL!$EV$90</f>
        <v>0</v>
      </c>
      <c r="I403" s="473">
        <f>[6]BEVÉTEL!$EW$90</f>
        <v>0</v>
      </c>
      <c r="J403" s="473">
        <f>[6]BEVÉTEL!$EU$129</f>
        <v>0</v>
      </c>
      <c r="K403" s="473">
        <f>[6]BEVÉTEL!$EV$129</f>
        <v>0</v>
      </c>
      <c r="L403" s="473">
        <f>[6]BEVÉTEL!$EW$129</f>
        <v>0</v>
      </c>
      <c r="M403" s="473">
        <f>[6]BEVÉTEL!$EU$165</f>
        <v>0</v>
      </c>
      <c r="N403" s="473">
        <f>[6]BEVÉTEL!$EV$165</f>
        <v>0</v>
      </c>
      <c r="O403" s="473">
        <f>[6]BEVÉTEL!$EW$165</f>
        <v>0</v>
      </c>
      <c r="P403" s="473">
        <f>[6]BEVÉTEL!$EU$190</f>
        <v>0</v>
      </c>
      <c r="Q403" s="473">
        <f>[6]BEVÉTEL!$EV$190</f>
        <v>0</v>
      </c>
      <c r="R403" s="473">
        <f>[6]BEVÉTEL!$EW$190</f>
        <v>0</v>
      </c>
      <c r="S403" s="473">
        <f>[6]BEVÉTEL!$EU$215</f>
        <v>0</v>
      </c>
      <c r="T403" s="473">
        <f>[6]BEVÉTEL!$EV$215</f>
        <v>0</v>
      </c>
      <c r="U403" s="473">
        <f>[6]BEVÉTEL!$EW$215</f>
        <v>0</v>
      </c>
      <c r="V403" s="491">
        <f t="shared" si="38"/>
        <v>0</v>
      </c>
      <c r="W403" s="481">
        <f t="shared" si="36"/>
        <v>0</v>
      </c>
      <c r="X403" s="482">
        <f t="shared" si="37"/>
        <v>0</v>
      </c>
    </row>
    <row r="404" spans="1:24" ht="24">
      <c r="A404" s="443"/>
      <c r="B404" s="436" t="s">
        <v>73</v>
      </c>
      <c r="C404" s="439"/>
      <c r="D404" s="759"/>
      <c r="E404" s="760"/>
      <c r="F404" s="760"/>
      <c r="G404" s="760"/>
      <c r="H404" s="760"/>
      <c r="I404" s="760"/>
      <c r="J404" s="760"/>
      <c r="K404" s="760"/>
      <c r="L404" s="760"/>
      <c r="M404" s="760"/>
      <c r="N404" s="760"/>
      <c r="O404" s="760"/>
      <c r="P404" s="760"/>
      <c r="Q404" s="760"/>
      <c r="R404" s="760"/>
      <c r="S404" s="760"/>
      <c r="T404" s="760"/>
      <c r="U404" s="760"/>
      <c r="V404" s="739">
        <f t="shared" si="38"/>
        <v>0</v>
      </c>
      <c r="W404" s="740"/>
      <c r="X404" s="741"/>
    </row>
    <row r="405" spans="1:24">
      <c r="A405" s="443">
        <v>12</v>
      </c>
      <c r="B405" s="170" t="s">
        <v>123</v>
      </c>
      <c r="C405" s="439" t="s">
        <v>127</v>
      </c>
      <c r="D405" s="472">
        <f>[6]BEVÉTEL!$EF$42</f>
        <v>0</v>
      </c>
      <c r="E405" s="473">
        <f>[6]BEVÉTEL!$EG$42</f>
        <v>0</v>
      </c>
      <c r="F405" s="473">
        <f>[6]BEVÉTEL!$EH$42</f>
        <v>0</v>
      </c>
      <c r="G405" s="473">
        <f>[6]BEVÉTEL!$EF$90</f>
        <v>0</v>
      </c>
      <c r="H405" s="473">
        <f>[6]BEVÉTEL!$EG$90</f>
        <v>0</v>
      </c>
      <c r="I405" s="473">
        <f>[6]BEVÉTEL!$EH$90</f>
        <v>0</v>
      </c>
      <c r="J405" s="473">
        <f>[6]BEVÉTEL!$EF$129</f>
        <v>0</v>
      </c>
      <c r="K405" s="473">
        <f>[6]BEVÉTEL!$EG$129</f>
        <v>0</v>
      </c>
      <c r="L405" s="473">
        <f>[6]BEVÉTEL!$EH$129</f>
        <v>0</v>
      </c>
      <c r="M405" s="473">
        <f>[6]BEVÉTEL!$EF$165</f>
        <v>0</v>
      </c>
      <c r="N405" s="473">
        <f>[6]BEVÉTEL!$EG$165</f>
        <v>0</v>
      </c>
      <c r="O405" s="473">
        <f>[6]BEVÉTEL!$EH$165</f>
        <v>0</v>
      </c>
      <c r="P405" s="473">
        <f>[6]BEVÉTEL!$EF$190</f>
        <v>0</v>
      </c>
      <c r="Q405" s="473">
        <f>[6]BEVÉTEL!$EG$190</f>
        <v>0</v>
      </c>
      <c r="R405" s="473">
        <f>[6]BEVÉTEL!$EH$190</f>
        <v>0</v>
      </c>
      <c r="S405" s="473">
        <f>[6]BEVÉTEL!$EF$215</f>
        <v>0</v>
      </c>
      <c r="T405" s="473">
        <f>[6]BEVÉTEL!$EG$215</f>
        <v>0</v>
      </c>
      <c r="U405" s="473">
        <f>[6]BEVÉTEL!$EH$215</f>
        <v>0</v>
      </c>
      <c r="V405" s="491">
        <f t="shared" si="38"/>
        <v>0</v>
      </c>
      <c r="W405" s="481">
        <f t="shared" si="36"/>
        <v>0</v>
      </c>
      <c r="X405" s="482">
        <f t="shared" si="37"/>
        <v>0</v>
      </c>
    </row>
    <row r="406" spans="1:24" s="112" customFormat="1">
      <c r="A406" s="443">
        <v>13</v>
      </c>
      <c r="B406" s="170" t="s">
        <v>261</v>
      </c>
      <c r="C406" s="439" t="s">
        <v>128</v>
      </c>
      <c r="D406" s="472">
        <f>[6]BEVÉTEL!$EC$42</f>
        <v>0</v>
      </c>
      <c r="E406" s="473">
        <f>[6]BEVÉTEL!$ED$42</f>
        <v>0</v>
      </c>
      <c r="F406" s="473">
        <f>[6]BEVÉTEL!$EE$42</f>
        <v>0</v>
      </c>
      <c r="G406" s="473">
        <f>[6]BEVÉTEL!$EC$90</f>
        <v>0</v>
      </c>
      <c r="H406" s="473">
        <f>[6]BEVÉTEL!$ED$90</f>
        <v>0</v>
      </c>
      <c r="I406" s="473">
        <f>[6]BEVÉTEL!$EE$90</f>
        <v>0</v>
      </c>
      <c r="J406" s="473">
        <f>[6]BEVÉTEL!$EC$129</f>
        <v>0</v>
      </c>
      <c r="K406" s="473">
        <f>[6]BEVÉTEL!$ED$129</f>
        <v>0</v>
      </c>
      <c r="L406" s="473">
        <f>[6]BEVÉTEL!$EE$129</f>
        <v>0</v>
      </c>
      <c r="M406" s="473">
        <f>[6]BEVÉTEL!$EC$165</f>
        <v>0</v>
      </c>
      <c r="N406" s="473">
        <f>[6]BEVÉTEL!$ED$165</f>
        <v>0</v>
      </c>
      <c r="O406" s="473">
        <f>[6]BEVÉTEL!$EE$165</f>
        <v>0</v>
      </c>
      <c r="P406" s="473">
        <f>[6]BEVÉTEL!$EC$190</f>
        <v>0</v>
      </c>
      <c r="Q406" s="473">
        <f>[6]BEVÉTEL!$ED$190</f>
        <v>0</v>
      </c>
      <c r="R406" s="473">
        <f>[6]BEVÉTEL!$EE$190</f>
        <v>0</v>
      </c>
      <c r="S406" s="473">
        <f>[6]BEVÉTEL!$EC$215</f>
        <v>0</v>
      </c>
      <c r="T406" s="473">
        <f>[6]BEVÉTEL!$ED$215</f>
        <v>0</v>
      </c>
      <c r="U406" s="473">
        <f>[6]BEVÉTEL!$EE$215</f>
        <v>0</v>
      </c>
      <c r="V406" s="491">
        <f t="shared" si="38"/>
        <v>0</v>
      </c>
      <c r="W406" s="481">
        <f t="shared" si="36"/>
        <v>0</v>
      </c>
      <c r="X406" s="482">
        <f t="shared" si="37"/>
        <v>0</v>
      </c>
    </row>
    <row r="407" spans="1:24" s="112" customFormat="1">
      <c r="A407" s="443">
        <v>14</v>
      </c>
      <c r="B407" s="170" t="s">
        <v>258</v>
      </c>
      <c r="C407" s="439" t="s">
        <v>129</v>
      </c>
      <c r="D407" s="472">
        <f>[6]BEVÉTEL!$EX$42</f>
        <v>0</v>
      </c>
      <c r="E407" s="473">
        <f>[6]BEVÉTEL!$EY$42</f>
        <v>0</v>
      </c>
      <c r="F407" s="473">
        <f>[6]BEVÉTEL!$EZ$42</f>
        <v>0</v>
      </c>
      <c r="G407" s="473">
        <f>[6]BEVÉTEL!$EX$90</f>
        <v>0</v>
      </c>
      <c r="H407" s="473">
        <f>[6]BEVÉTEL!$EY$90</f>
        <v>0</v>
      </c>
      <c r="I407" s="473">
        <f>[6]BEVÉTEL!$EZ$90</f>
        <v>0</v>
      </c>
      <c r="J407" s="473">
        <f>[6]BEVÉTEL!$EX$129</f>
        <v>0</v>
      </c>
      <c r="K407" s="473">
        <f>[6]BEVÉTEL!$EY$129</f>
        <v>0</v>
      </c>
      <c r="L407" s="473">
        <f>[6]BEVÉTEL!$EZ$129</f>
        <v>0</v>
      </c>
      <c r="M407" s="473">
        <f>[6]BEVÉTEL!$EX$165</f>
        <v>0</v>
      </c>
      <c r="N407" s="473">
        <f>[6]BEVÉTEL!$EY$165</f>
        <v>0</v>
      </c>
      <c r="O407" s="473">
        <f>[6]BEVÉTEL!$EZ$165</f>
        <v>0</v>
      </c>
      <c r="P407" s="473">
        <f>[6]BEVÉTEL!$EX$190</f>
        <v>0</v>
      </c>
      <c r="Q407" s="473">
        <f>[6]BEVÉTEL!$EY$190</f>
        <v>0</v>
      </c>
      <c r="R407" s="473">
        <f>[6]BEVÉTEL!$EZ$190</f>
        <v>0</v>
      </c>
      <c r="S407" s="473">
        <f>[6]BEVÉTEL!$EX$215</f>
        <v>0</v>
      </c>
      <c r="T407" s="473">
        <f>[6]BEVÉTEL!$EY$215</f>
        <v>0</v>
      </c>
      <c r="U407" s="473">
        <f>[6]BEVÉTEL!$EZ$215</f>
        <v>0</v>
      </c>
      <c r="V407" s="491">
        <f t="shared" si="38"/>
        <v>0</v>
      </c>
      <c r="W407" s="481">
        <f t="shared" si="36"/>
        <v>0</v>
      </c>
      <c r="X407" s="482">
        <f t="shared" si="37"/>
        <v>0</v>
      </c>
    </row>
    <row r="408" spans="1:24" s="112" customFormat="1" ht="11.4">
      <c r="A408" s="458"/>
      <c r="B408" s="437" t="s">
        <v>41</v>
      </c>
      <c r="C408" s="441"/>
      <c r="D408" s="499">
        <f>SUM(D405:D407,D399,D400,D402,D403)</f>
        <v>0</v>
      </c>
      <c r="E408" s="497">
        <f>SUM(E405:E407,E403,E402,E400,E399)</f>
        <v>0</v>
      </c>
      <c r="F408" s="500">
        <f>SUM(F405:F407,F403,F402,F400,F399)</f>
        <v>0</v>
      </c>
      <c r="G408" s="497">
        <f>SUM(G405:G407,G399,G400,G402,G403)</f>
        <v>1330745</v>
      </c>
      <c r="H408" s="497">
        <f>SUM(H405:H407,H403,H402,H400,H399)</f>
        <v>0</v>
      </c>
      <c r="I408" s="500">
        <f>SUM(I405:I407,I403,I402,I400,I399)</f>
        <v>0</v>
      </c>
      <c r="J408" s="497">
        <f>SUM(J405:J407,J399,J400,J402,J403)</f>
        <v>0</v>
      </c>
      <c r="K408" s="497">
        <f>SUM(K405:K407,K403,K402,K400,K399)</f>
        <v>0</v>
      </c>
      <c r="L408" s="500">
        <f>SUM(L405:L407,L403,L402,L400,L399)</f>
        <v>0</v>
      </c>
      <c r="M408" s="497">
        <f>SUM(M405:M407,M399,M400,M402,M403)</f>
        <v>0</v>
      </c>
      <c r="N408" s="497">
        <f>SUM(N405:N407,N403,N402,N400,N399)</f>
        <v>0</v>
      </c>
      <c r="O408" s="500">
        <f>SUM(O405:O407,O403,O402,O400,O399)</f>
        <v>0</v>
      </c>
      <c r="P408" s="497">
        <f>SUM(P405:P407,P399,P400,P402,P403)</f>
        <v>0</v>
      </c>
      <c r="Q408" s="497">
        <f>SUM(Q405:Q407,Q403,Q402,Q400,Q399)</f>
        <v>0</v>
      </c>
      <c r="R408" s="500">
        <f>SUM(R405:R407,R403,R402,R400,R399)</f>
        <v>0</v>
      </c>
      <c r="S408" s="497">
        <f>SUM(S405:S407,S399,S400,S402,S403)</f>
        <v>0</v>
      </c>
      <c r="T408" s="497">
        <f>SUM(T405:T407,T403,T402,T400,T399)</f>
        <v>0</v>
      </c>
      <c r="U408" s="500">
        <f>SUM(U405:U407,U403,U402,U400,U399)</f>
        <v>0</v>
      </c>
      <c r="V408" s="516">
        <f t="shared" si="38"/>
        <v>1330745</v>
      </c>
      <c r="W408" s="508">
        <f t="shared" si="36"/>
        <v>0</v>
      </c>
      <c r="X408" s="509">
        <f t="shared" si="37"/>
        <v>0</v>
      </c>
    </row>
    <row r="409" spans="1:24" s="112" customFormat="1" thickBot="1">
      <c r="A409" s="462"/>
      <c r="B409" s="438" t="s">
        <v>87</v>
      </c>
      <c r="C409" s="442"/>
      <c r="D409" s="502">
        <f>SUM(D408,D396,D391)</f>
        <v>0</v>
      </c>
      <c r="E409" s="503">
        <f>SUM(E408,E396,E391)</f>
        <v>0</v>
      </c>
      <c r="F409" s="504">
        <f>SUM(F391,F396,F408)</f>
        <v>0</v>
      </c>
      <c r="G409" s="503">
        <f>SUM(G408,G396,G391)</f>
        <v>1330745</v>
      </c>
      <c r="H409" s="503">
        <f>SUM(H408,H396,H391)</f>
        <v>0</v>
      </c>
      <c r="I409" s="504">
        <f>SUM(I391,I396,I408)</f>
        <v>0</v>
      </c>
      <c r="J409" s="503">
        <f>SUM(J408,J396,J391)</f>
        <v>186085737</v>
      </c>
      <c r="K409" s="503">
        <f>SUM(K408,K396,K391)</f>
        <v>0</v>
      </c>
      <c r="L409" s="504">
        <f>SUM(L391,L396,L408)</f>
        <v>0</v>
      </c>
      <c r="M409" s="503">
        <f>SUM(M408,M396,M391)</f>
        <v>9315903</v>
      </c>
      <c r="N409" s="503">
        <f>SUM(N408,N396,N391)</f>
        <v>0</v>
      </c>
      <c r="O409" s="504">
        <f>SUM(O391,O396,O408)</f>
        <v>0</v>
      </c>
      <c r="P409" s="503">
        <f>SUM(P408,P396,P391)</f>
        <v>0</v>
      </c>
      <c r="Q409" s="503">
        <f>SUM(Q408,Q396,Q391)</f>
        <v>0</v>
      </c>
      <c r="R409" s="504">
        <f>SUM(R391,R396,R408)</f>
        <v>0</v>
      </c>
      <c r="S409" s="503">
        <f>SUM(S408,S396,S391)</f>
        <v>0</v>
      </c>
      <c r="T409" s="503">
        <f>SUM(T408,T396,T391)</f>
        <v>0</v>
      </c>
      <c r="U409" s="504">
        <f>SUM(U391,U396,U408)</f>
        <v>0</v>
      </c>
      <c r="V409" s="517">
        <f t="shared" si="38"/>
        <v>196732385</v>
      </c>
      <c r="W409" s="511">
        <f t="shared" si="36"/>
        <v>0</v>
      </c>
      <c r="X409" s="518">
        <f t="shared" si="37"/>
        <v>0</v>
      </c>
    </row>
    <row r="428" spans="1:31" ht="12.6" thickBot="1"/>
    <row r="429" spans="1:31" s="106" customFormat="1" ht="15" customHeight="1" thickBot="1">
      <c r="A429" s="105"/>
      <c r="C429" s="764" t="s">
        <v>346</v>
      </c>
      <c r="D429" s="765"/>
      <c r="E429" s="765"/>
      <c r="F429" s="765"/>
      <c r="G429" s="765"/>
      <c r="H429" s="765"/>
      <c r="I429" s="765"/>
      <c r="J429" s="765"/>
      <c r="K429" s="765"/>
      <c r="L429" s="765"/>
      <c r="M429" s="765"/>
      <c r="N429" s="765"/>
      <c r="O429" s="765"/>
      <c r="P429" s="765"/>
      <c r="Q429" s="765"/>
      <c r="R429" s="765"/>
      <c r="S429" s="765"/>
      <c r="T429" s="765"/>
      <c r="U429" s="765"/>
      <c r="V429" s="765"/>
      <c r="W429" s="765"/>
      <c r="X429" s="766"/>
    </row>
    <row r="430" spans="1:31" s="106" customFormat="1" ht="32.25" customHeight="1">
      <c r="A430" s="105"/>
      <c r="C430" s="767" t="s">
        <v>36</v>
      </c>
      <c r="D430" s="775" t="s">
        <v>250</v>
      </c>
      <c r="E430" s="776"/>
      <c r="F430" s="776"/>
      <c r="G430" s="779" t="s">
        <v>251</v>
      </c>
      <c r="H430" s="779"/>
      <c r="I430" s="779"/>
      <c r="J430" s="779" t="s">
        <v>262</v>
      </c>
      <c r="K430" s="779"/>
      <c r="L430" s="779"/>
      <c r="M430" s="779" t="s">
        <v>329</v>
      </c>
      <c r="N430" s="779"/>
      <c r="O430" s="779"/>
      <c r="P430" s="779" t="s">
        <v>332</v>
      </c>
      <c r="Q430" s="779"/>
      <c r="R430" s="781"/>
      <c r="S430" s="775" t="s">
        <v>340</v>
      </c>
      <c r="T430" s="776"/>
      <c r="U430" s="783"/>
      <c r="V430" s="769" t="s">
        <v>7</v>
      </c>
      <c r="W430" s="770"/>
      <c r="X430" s="771"/>
    </row>
    <row r="431" spans="1:31" s="106" customFormat="1" ht="73.5" customHeight="1" thickBot="1">
      <c r="A431" s="105"/>
      <c r="C431" s="768"/>
      <c r="D431" s="777"/>
      <c r="E431" s="778"/>
      <c r="F431" s="778"/>
      <c r="G431" s="780"/>
      <c r="H431" s="780"/>
      <c r="I431" s="780"/>
      <c r="J431" s="780"/>
      <c r="K431" s="780"/>
      <c r="L431" s="780"/>
      <c r="M431" s="780"/>
      <c r="N431" s="780"/>
      <c r="O431" s="780"/>
      <c r="P431" s="780"/>
      <c r="Q431" s="780"/>
      <c r="R431" s="782"/>
      <c r="S431" s="777"/>
      <c r="T431" s="778"/>
      <c r="U431" s="784"/>
      <c r="V431" s="772"/>
      <c r="W431" s="773"/>
      <c r="X431" s="774"/>
    </row>
    <row r="432" spans="1:31" s="106" customFormat="1" ht="71.400000000000006" customHeight="1">
      <c r="A432" s="434" t="s">
        <v>33</v>
      </c>
      <c r="B432" s="435" t="s">
        <v>105</v>
      </c>
      <c r="C432" s="444" t="s">
        <v>206</v>
      </c>
      <c r="D432" s="469" t="s">
        <v>124</v>
      </c>
      <c r="E432" s="470" t="s">
        <v>125</v>
      </c>
      <c r="F432" s="470" t="s">
        <v>126</v>
      </c>
      <c r="G432" s="470" t="s">
        <v>124</v>
      </c>
      <c r="H432" s="470" t="s">
        <v>125</v>
      </c>
      <c r="I432" s="470" t="s">
        <v>126</v>
      </c>
      <c r="J432" s="470" t="s">
        <v>124</v>
      </c>
      <c r="K432" s="470" t="s">
        <v>125</v>
      </c>
      <c r="L432" s="470" t="s">
        <v>126</v>
      </c>
      <c r="M432" s="470" t="s">
        <v>124</v>
      </c>
      <c r="N432" s="470" t="s">
        <v>125</v>
      </c>
      <c r="O432" s="470" t="s">
        <v>126</v>
      </c>
      <c r="P432" s="470" t="s">
        <v>124</v>
      </c>
      <c r="Q432" s="470" t="s">
        <v>125</v>
      </c>
      <c r="R432" s="470" t="s">
        <v>126</v>
      </c>
      <c r="S432" s="470" t="s">
        <v>124</v>
      </c>
      <c r="T432" s="470" t="s">
        <v>125</v>
      </c>
      <c r="U432" s="488" t="s">
        <v>126</v>
      </c>
      <c r="V432" s="489" t="s">
        <v>124</v>
      </c>
      <c r="W432" s="479" t="s">
        <v>125</v>
      </c>
      <c r="X432" s="480" t="s">
        <v>126</v>
      </c>
      <c r="AE432" s="107"/>
    </row>
    <row r="433" spans="1:24">
      <c r="A433" s="443" t="s">
        <v>8</v>
      </c>
      <c r="B433" s="436" t="s">
        <v>46</v>
      </c>
      <c r="C433" s="440" t="s">
        <v>289</v>
      </c>
      <c r="D433" s="759"/>
      <c r="E433" s="760"/>
      <c r="F433" s="760"/>
      <c r="G433" s="760"/>
      <c r="H433" s="760"/>
      <c r="I433" s="760"/>
      <c r="J433" s="760"/>
      <c r="K433" s="760"/>
      <c r="L433" s="760"/>
      <c r="M433" s="760"/>
      <c r="N433" s="760"/>
      <c r="O433" s="760"/>
      <c r="P433" s="760"/>
      <c r="Q433" s="760"/>
      <c r="R433" s="760"/>
      <c r="S433" s="760"/>
      <c r="T433" s="760"/>
      <c r="U433" s="745"/>
      <c r="V433" s="761"/>
      <c r="W433" s="762"/>
      <c r="X433" s="763"/>
    </row>
    <row r="434" spans="1:24">
      <c r="A434" s="443">
        <v>1</v>
      </c>
      <c r="B434" s="170" t="s">
        <v>61</v>
      </c>
      <c r="C434" s="439" t="s">
        <v>113</v>
      </c>
      <c r="D434" s="520">
        <f t="shared" ref="D434:F439" si="41">V147</f>
        <v>1042279081</v>
      </c>
      <c r="E434" s="473">
        <f t="shared" si="41"/>
        <v>3780000</v>
      </c>
      <c r="F434" s="519">
        <f t="shared" si="41"/>
        <v>0</v>
      </c>
      <c r="G434" s="473">
        <f t="shared" ref="G434:I439" si="42">V194</f>
        <v>0</v>
      </c>
      <c r="H434" s="473">
        <f t="shared" si="42"/>
        <v>0</v>
      </c>
      <c r="I434" s="473">
        <f t="shared" si="42"/>
        <v>0</v>
      </c>
      <c r="J434" s="473">
        <f t="shared" ref="J434:L439" si="43">V242</f>
        <v>0</v>
      </c>
      <c r="K434" s="473">
        <f t="shared" si="43"/>
        <v>0</v>
      </c>
      <c r="L434" s="473">
        <f t="shared" si="43"/>
        <v>0</v>
      </c>
      <c r="M434" s="473">
        <f t="shared" ref="M434:O439" si="44">V290</f>
        <v>0</v>
      </c>
      <c r="N434" s="473">
        <f t="shared" si="44"/>
        <v>0</v>
      </c>
      <c r="O434" s="473">
        <f t="shared" si="44"/>
        <v>0</v>
      </c>
      <c r="P434" s="473">
        <f t="shared" ref="P434:R439" si="45">V338</f>
        <v>0</v>
      </c>
      <c r="Q434" s="473">
        <f t="shared" si="45"/>
        <v>0</v>
      </c>
      <c r="R434" s="473">
        <f t="shared" si="45"/>
        <v>0</v>
      </c>
      <c r="S434" s="473">
        <f t="shared" ref="S434:U439" si="46">V386</f>
        <v>0</v>
      </c>
      <c r="T434" s="473">
        <f t="shared" si="46"/>
        <v>0</v>
      </c>
      <c r="U434" s="490">
        <f t="shared" si="46"/>
        <v>0</v>
      </c>
      <c r="V434" s="491">
        <f>D434+G434+J434+M434+P434+S434</f>
        <v>1042279081</v>
      </c>
      <c r="W434" s="481">
        <f t="shared" ref="W434:W457" si="47">E434+H434+K434+N434+Q434+T434</f>
        <v>3780000</v>
      </c>
      <c r="X434" s="482">
        <f t="shared" ref="X434:X457" si="48">F434+I434+L434+O434+R434+U434</f>
        <v>0</v>
      </c>
    </row>
    <row r="435" spans="1:24" s="631" customFormat="1" ht="24">
      <c r="A435" s="623"/>
      <c r="B435" s="400" t="s">
        <v>257</v>
      </c>
      <c r="C435" s="624" t="s">
        <v>135</v>
      </c>
      <c r="D435" s="625">
        <f t="shared" si="41"/>
        <v>826078872</v>
      </c>
      <c r="E435" s="626">
        <f t="shared" si="41"/>
        <v>0</v>
      </c>
      <c r="F435" s="626">
        <f t="shared" si="41"/>
        <v>0</v>
      </c>
      <c r="G435" s="626">
        <f t="shared" si="42"/>
        <v>0</v>
      </c>
      <c r="H435" s="626">
        <f t="shared" si="42"/>
        <v>0</v>
      </c>
      <c r="I435" s="626">
        <f t="shared" si="42"/>
        <v>0</v>
      </c>
      <c r="J435" s="626">
        <f t="shared" si="43"/>
        <v>0</v>
      </c>
      <c r="K435" s="626">
        <f t="shared" si="43"/>
        <v>0</v>
      </c>
      <c r="L435" s="626">
        <f t="shared" si="43"/>
        <v>0</v>
      </c>
      <c r="M435" s="626">
        <f t="shared" si="44"/>
        <v>0</v>
      </c>
      <c r="N435" s="626">
        <f t="shared" si="44"/>
        <v>0</v>
      </c>
      <c r="O435" s="626">
        <f t="shared" si="44"/>
        <v>0</v>
      </c>
      <c r="P435" s="626">
        <f t="shared" si="45"/>
        <v>0</v>
      </c>
      <c r="Q435" s="626">
        <f t="shared" si="45"/>
        <v>0</v>
      </c>
      <c r="R435" s="626">
        <f t="shared" si="45"/>
        <v>0</v>
      </c>
      <c r="S435" s="626">
        <f t="shared" si="46"/>
        <v>0</v>
      </c>
      <c r="T435" s="626">
        <f t="shared" si="46"/>
        <v>0</v>
      </c>
      <c r="U435" s="627">
        <f t="shared" si="46"/>
        <v>0</v>
      </c>
      <c r="V435" s="628">
        <f t="shared" ref="V435:V457" si="49">D435+G435+J435+M435+P435+S435</f>
        <v>826078872</v>
      </c>
      <c r="W435" s="629">
        <f t="shared" si="47"/>
        <v>0</v>
      </c>
      <c r="X435" s="630">
        <f t="shared" si="48"/>
        <v>0</v>
      </c>
    </row>
    <row r="436" spans="1:24">
      <c r="A436" s="443">
        <v>2</v>
      </c>
      <c r="B436" s="170" t="s">
        <v>48</v>
      </c>
      <c r="C436" s="439" t="s">
        <v>115</v>
      </c>
      <c r="D436" s="472">
        <f t="shared" si="41"/>
        <v>107642618</v>
      </c>
      <c r="E436" s="473">
        <f t="shared" si="41"/>
        <v>5647480</v>
      </c>
      <c r="F436" s="473">
        <f t="shared" si="41"/>
        <v>0</v>
      </c>
      <c r="G436" s="473">
        <f t="shared" si="42"/>
        <v>0</v>
      </c>
      <c r="H436" s="473">
        <f t="shared" si="42"/>
        <v>0</v>
      </c>
      <c r="I436" s="473">
        <f t="shared" si="42"/>
        <v>0</v>
      </c>
      <c r="J436" s="473">
        <f t="shared" si="43"/>
        <v>0</v>
      </c>
      <c r="K436" s="473">
        <f t="shared" si="43"/>
        <v>0</v>
      </c>
      <c r="L436" s="473">
        <f t="shared" si="43"/>
        <v>0</v>
      </c>
      <c r="M436" s="473">
        <f t="shared" si="44"/>
        <v>0</v>
      </c>
      <c r="N436" s="473">
        <f t="shared" si="44"/>
        <v>0</v>
      </c>
      <c r="O436" s="473">
        <f t="shared" si="44"/>
        <v>0</v>
      </c>
      <c r="P436" s="473">
        <f t="shared" si="45"/>
        <v>0</v>
      </c>
      <c r="Q436" s="473">
        <f t="shared" si="45"/>
        <v>0</v>
      </c>
      <c r="R436" s="473">
        <f t="shared" si="45"/>
        <v>0</v>
      </c>
      <c r="S436" s="473">
        <f t="shared" si="46"/>
        <v>0</v>
      </c>
      <c r="T436" s="473">
        <f t="shared" si="46"/>
        <v>0</v>
      </c>
      <c r="U436" s="490">
        <f t="shared" si="46"/>
        <v>0</v>
      </c>
      <c r="V436" s="491">
        <f t="shared" si="49"/>
        <v>107642618</v>
      </c>
      <c r="W436" s="481">
        <f t="shared" si="47"/>
        <v>5647480</v>
      </c>
      <c r="X436" s="482">
        <f t="shared" si="48"/>
        <v>0</v>
      </c>
    </row>
    <row r="437" spans="1:24">
      <c r="A437" s="443">
        <v>3</v>
      </c>
      <c r="B437" s="170" t="s">
        <v>227</v>
      </c>
      <c r="C437" s="439" t="s">
        <v>116</v>
      </c>
      <c r="D437" s="472">
        <f t="shared" si="41"/>
        <v>42997415</v>
      </c>
      <c r="E437" s="473">
        <f t="shared" si="41"/>
        <v>3811380</v>
      </c>
      <c r="F437" s="473">
        <f t="shared" si="41"/>
        <v>0</v>
      </c>
      <c r="G437" s="473">
        <f t="shared" si="42"/>
        <v>0</v>
      </c>
      <c r="H437" s="473">
        <f t="shared" si="42"/>
        <v>0</v>
      </c>
      <c r="I437" s="473">
        <f t="shared" si="42"/>
        <v>525000</v>
      </c>
      <c r="J437" s="473">
        <f t="shared" si="43"/>
        <v>1211000</v>
      </c>
      <c r="K437" s="473">
        <f t="shared" si="43"/>
        <v>0</v>
      </c>
      <c r="L437" s="473">
        <f t="shared" si="43"/>
        <v>0</v>
      </c>
      <c r="M437" s="473">
        <f t="shared" si="44"/>
        <v>3000000</v>
      </c>
      <c r="N437" s="473">
        <f t="shared" si="44"/>
        <v>0</v>
      </c>
      <c r="O437" s="473">
        <f t="shared" si="44"/>
        <v>0</v>
      </c>
      <c r="P437" s="473">
        <f t="shared" si="45"/>
        <v>75800000</v>
      </c>
      <c r="Q437" s="473">
        <f t="shared" si="45"/>
        <v>0</v>
      </c>
      <c r="R437" s="473">
        <f t="shared" si="45"/>
        <v>0</v>
      </c>
      <c r="S437" s="473">
        <f t="shared" si="46"/>
        <v>195401640</v>
      </c>
      <c r="T437" s="473">
        <f t="shared" si="46"/>
        <v>0</v>
      </c>
      <c r="U437" s="490">
        <f t="shared" si="46"/>
        <v>0</v>
      </c>
      <c r="V437" s="491">
        <f t="shared" si="49"/>
        <v>318410055</v>
      </c>
      <c r="W437" s="481">
        <f t="shared" si="47"/>
        <v>3811380</v>
      </c>
      <c r="X437" s="482">
        <f t="shared" si="48"/>
        <v>525000</v>
      </c>
    </row>
    <row r="438" spans="1:24" s="112" customFormat="1" ht="24">
      <c r="A438" s="443">
        <v>4</v>
      </c>
      <c r="B438" s="170" t="s">
        <v>63</v>
      </c>
      <c r="C438" s="439" t="s">
        <v>118</v>
      </c>
      <c r="D438" s="472">
        <f t="shared" si="41"/>
        <v>0</v>
      </c>
      <c r="E438" s="497">
        <f t="shared" si="41"/>
        <v>14959100</v>
      </c>
      <c r="F438" s="497">
        <f t="shared" si="41"/>
        <v>0</v>
      </c>
      <c r="G438" s="473">
        <f t="shared" si="42"/>
        <v>0</v>
      </c>
      <c r="H438" s="497">
        <f t="shared" si="42"/>
        <v>0</v>
      </c>
      <c r="I438" s="497">
        <f t="shared" si="42"/>
        <v>0</v>
      </c>
      <c r="J438" s="473">
        <f t="shared" si="43"/>
        <v>0</v>
      </c>
      <c r="K438" s="497">
        <f t="shared" si="43"/>
        <v>0</v>
      </c>
      <c r="L438" s="497">
        <f t="shared" si="43"/>
        <v>0</v>
      </c>
      <c r="M438" s="473">
        <f t="shared" si="44"/>
        <v>0</v>
      </c>
      <c r="N438" s="497">
        <f t="shared" si="44"/>
        <v>0</v>
      </c>
      <c r="O438" s="497">
        <f t="shared" si="44"/>
        <v>0</v>
      </c>
      <c r="P438" s="473">
        <f t="shared" si="45"/>
        <v>0</v>
      </c>
      <c r="Q438" s="497">
        <f t="shared" si="45"/>
        <v>0</v>
      </c>
      <c r="R438" s="497">
        <f t="shared" si="45"/>
        <v>0</v>
      </c>
      <c r="S438" s="473">
        <f t="shared" si="46"/>
        <v>0</v>
      </c>
      <c r="T438" s="497">
        <f t="shared" si="46"/>
        <v>0</v>
      </c>
      <c r="U438" s="513">
        <f t="shared" si="46"/>
        <v>0</v>
      </c>
      <c r="V438" s="491">
        <f t="shared" si="49"/>
        <v>0</v>
      </c>
      <c r="W438" s="481">
        <f t="shared" si="47"/>
        <v>14959100</v>
      </c>
      <c r="X438" s="482">
        <f t="shared" si="48"/>
        <v>0</v>
      </c>
    </row>
    <row r="439" spans="1:24" s="112" customFormat="1" ht="11.4">
      <c r="A439" s="458"/>
      <c r="B439" s="437" t="s">
        <v>52</v>
      </c>
      <c r="C439" s="441"/>
      <c r="D439" s="499">
        <f t="shared" si="41"/>
        <v>1192919114</v>
      </c>
      <c r="E439" s="497">
        <f t="shared" si="41"/>
        <v>28197960</v>
      </c>
      <c r="F439" s="497">
        <f t="shared" si="41"/>
        <v>0</v>
      </c>
      <c r="G439" s="497">
        <f t="shared" si="42"/>
        <v>0</v>
      </c>
      <c r="H439" s="497">
        <f t="shared" si="42"/>
        <v>0</v>
      </c>
      <c r="I439" s="497">
        <f t="shared" si="42"/>
        <v>525000</v>
      </c>
      <c r="J439" s="497">
        <f t="shared" si="43"/>
        <v>1211000</v>
      </c>
      <c r="K439" s="497">
        <f t="shared" si="43"/>
        <v>0</v>
      </c>
      <c r="L439" s="497">
        <f t="shared" si="43"/>
        <v>0</v>
      </c>
      <c r="M439" s="497">
        <f t="shared" si="44"/>
        <v>3000000</v>
      </c>
      <c r="N439" s="497">
        <f t="shared" si="44"/>
        <v>0</v>
      </c>
      <c r="O439" s="497">
        <f t="shared" si="44"/>
        <v>0</v>
      </c>
      <c r="P439" s="497">
        <f t="shared" si="45"/>
        <v>75800000</v>
      </c>
      <c r="Q439" s="497">
        <f t="shared" si="45"/>
        <v>0</v>
      </c>
      <c r="R439" s="497">
        <f t="shared" si="45"/>
        <v>0</v>
      </c>
      <c r="S439" s="497">
        <f t="shared" si="46"/>
        <v>195401640</v>
      </c>
      <c r="T439" s="497">
        <f t="shared" si="46"/>
        <v>0</v>
      </c>
      <c r="U439" s="513">
        <f t="shared" si="46"/>
        <v>0</v>
      </c>
      <c r="V439" s="516">
        <f t="shared" si="49"/>
        <v>1468331754</v>
      </c>
      <c r="W439" s="508">
        <f t="shared" si="47"/>
        <v>28197960</v>
      </c>
      <c r="X439" s="509">
        <f t="shared" si="48"/>
        <v>525000</v>
      </c>
    </row>
    <row r="440" spans="1:24">
      <c r="A440" s="443" t="s">
        <v>42</v>
      </c>
      <c r="B440" s="436" t="s">
        <v>53</v>
      </c>
      <c r="C440" s="439"/>
      <c r="D440" s="742">
        <f t="shared" ref="D440:D445" si="50">V153</f>
        <v>0</v>
      </c>
      <c r="E440" s="743"/>
      <c r="F440" s="744"/>
      <c r="G440" s="745">
        <f>V200</f>
        <v>0</v>
      </c>
      <c r="H440" s="743"/>
      <c r="I440" s="744"/>
      <c r="J440" s="745">
        <f>V248</f>
        <v>0</v>
      </c>
      <c r="K440" s="743"/>
      <c r="L440" s="744"/>
      <c r="M440" s="745">
        <f>V296</f>
        <v>0</v>
      </c>
      <c r="N440" s="743"/>
      <c r="O440" s="744"/>
      <c r="P440" s="745">
        <f>V344</f>
        <v>0</v>
      </c>
      <c r="Q440" s="743"/>
      <c r="R440" s="744"/>
      <c r="S440" s="745">
        <f>V392</f>
        <v>0</v>
      </c>
      <c r="T440" s="743"/>
      <c r="U440" s="746"/>
      <c r="V440" s="739">
        <f>D440+G440+J440+M440+P440+S440</f>
        <v>0</v>
      </c>
      <c r="W440" s="740"/>
      <c r="X440" s="741"/>
    </row>
    <row r="441" spans="1:24" ht="24">
      <c r="A441" s="443">
        <v>5</v>
      </c>
      <c r="B441" s="436" t="s">
        <v>62</v>
      </c>
      <c r="C441" s="439" t="s">
        <v>119</v>
      </c>
      <c r="D441" s="472">
        <f t="shared" si="50"/>
        <v>0</v>
      </c>
      <c r="E441" s="473">
        <f t="shared" ref="E441:F444" si="51">W154</f>
        <v>175055087</v>
      </c>
      <c r="F441" s="473">
        <f t="shared" si="51"/>
        <v>0</v>
      </c>
      <c r="G441" s="473">
        <f>V201</f>
        <v>0</v>
      </c>
      <c r="H441" s="473">
        <f t="shared" ref="H441:I444" si="52">W201</f>
        <v>0</v>
      </c>
      <c r="I441" s="473">
        <f t="shared" si="52"/>
        <v>0</v>
      </c>
      <c r="J441" s="473">
        <f>V249</f>
        <v>0</v>
      </c>
      <c r="K441" s="473">
        <f t="shared" ref="K441:L444" si="53">W249</f>
        <v>0</v>
      </c>
      <c r="L441" s="473">
        <f t="shared" si="53"/>
        <v>0</v>
      </c>
      <c r="M441" s="473">
        <f>V297</f>
        <v>0</v>
      </c>
      <c r="N441" s="473">
        <f t="shared" ref="N441:O444" si="54">W297</f>
        <v>0</v>
      </c>
      <c r="O441" s="473">
        <f t="shared" si="54"/>
        <v>0</v>
      </c>
      <c r="P441" s="473">
        <f>V345</f>
        <v>0</v>
      </c>
      <c r="Q441" s="473">
        <f t="shared" ref="Q441:R444" si="55">W345</f>
        <v>0</v>
      </c>
      <c r="R441" s="473">
        <f t="shared" si="55"/>
        <v>0</v>
      </c>
      <c r="S441" s="473">
        <f>V393</f>
        <v>0</v>
      </c>
      <c r="T441" s="473">
        <f t="shared" ref="T441:U444" si="56">W393</f>
        <v>0</v>
      </c>
      <c r="U441" s="490">
        <f t="shared" si="56"/>
        <v>0</v>
      </c>
      <c r="V441" s="491">
        <f t="shared" si="49"/>
        <v>0</v>
      </c>
      <c r="W441" s="481">
        <f t="shared" si="47"/>
        <v>175055087</v>
      </c>
      <c r="X441" s="482">
        <f t="shared" si="48"/>
        <v>0</v>
      </c>
    </row>
    <row r="442" spans="1:24">
      <c r="A442" s="443">
        <v>6</v>
      </c>
      <c r="B442" s="436" t="s">
        <v>120</v>
      </c>
      <c r="C442" s="439" t="s">
        <v>121</v>
      </c>
      <c r="D442" s="472">
        <f t="shared" si="50"/>
        <v>25500000</v>
      </c>
      <c r="E442" s="473">
        <f t="shared" si="51"/>
        <v>0</v>
      </c>
      <c r="F442" s="473">
        <f t="shared" si="51"/>
        <v>0</v>
      </c>
      <c r="G442" s="473">
        <f>V202</f>
        <v>0</v>
      </c>
      <c r="H442" s="473">
        <f t="shared" si="52"/>
        <v>0</v>
      </c>
      <c r="I442" s="473">
        <f t="shared" si="52"/>
        <v>0</v>
      </c>
      <c r="J442" s="473">
        <f>V250</f>
        <v>0</v>
      </c>
      <c r="K442" s="473">
        <f t="shared" si="53"/>
        <v>0</v>
      </c>
      <c r="L442" s="473">
        <f t="shared" si="53"/>
        <v>0</v>
      </c>
      <c r="M442" s="473">
        <f>V298</f>
        <v>0</v>
      </c>
      <c r="N442" s="473">
        <f t="shared" si="54"/>
        <v>0</v>
      </c>
      <c r="O442" s="473">
        <f t="shared" si="54"/>
        <v>0</v>
      </c>
      <c r="P442" s="473">
        <f>V346</f>
        <v>0</v>
      </c>
      <c r="Q442" s="473">
        <f t="shared" si="55"/>
        <v>0</v>
      </c>
      <c r="R442" s="473">
        <f t="shared" si="55"/>
        <v>0</v>
      </c>
      <c r="S442" s="473">
        <f>V394</f>
        <v>0</v>
      </c>
      <c r="T442" s="473">
        <f t="shared" si="56"/>
        <v>0</v>
      </c>
      <c r="U442" s="490">
        <f t="shared" si="56"/>
        <v>0</v>
      </c>
      <c r="V442" s="491">
        <f t="shared" si="49"/>
        <v>25500000</v>
      </c>
      <c r="W442" s="481">
        <f t="shared" si="47"/>
        <v>0</v>
      </c>
      <c r="X442" s="482">
        <f t="shared" si="48"/>
        <v>0</v>
      </c>
    </row>
    <row r="443" spans="1:24" s="112" customFormat="1" ht="24">
      <c r="A443" s="443">
        <v>7</v>
      </c>
      <c r="B443" s="436" t="s">
        <v>64</v>
      </c>
      <c r="C443" s="439" t="s">
        <v>122</v>
      </c>
      <c r="D443" s="472">
        <f t="shared" si="50"/>
        <v>0</v>
      </c>
      <c r="E443" s="473">
        <f t="shared" si="51"/>
        <v>0</v>
      </c>
      <c r="F443" s="473">
        <f t="shared" si="51"/>
        <v>0</v>
      </c>
      <c r="G443" s="473">
        <f>V203</f>
        <v>0</v>
      </c>
      <c r="H443" s="473">
        <f t="shared" si="52"/>
        <v>0</v>
      </c>
      <c r="I443" s="473">
        <f t="shared" si="52"/>
        <v>0</v>
      </c>
      <c r="J443" s="473">
        <f>V251</f>
        <v>0</v>
      </c>
      <c r="K443" s="473">
        <f t="shared" si="53"/>
        <v>0</v>
      </c>
      <c r="L443" s="473">
        <f t="shared" si="53"/>
        <v>0</v>
      </c>
      <c r="M443" s="473">
        <f>V299</f>
        <v>0</v>
      </c>
      <c r="N443" s="473">
        <f t="shared" si="54"/>
        <v>0</v>
      </c>
      <c r="O443" s="473">
        <f t="shared" si="54"/>
        <v>0</v>
      </c>
      <c r="P443" s="473">
        <f>V347</f>
        <v>0</v>
      </c>
      <c r="Q443" s="473">
        <f t="shared" si="55"/>
        <v>0</v>
      </c>
      <c r="R443" s="473">
        <f t="shared" si="55"/>
        <v>0</v>
      </c>
      <c r="S443" s="473">
        <f>V395</f>
        <v>0</v>
      </c>
      <c r="T443" s="473">
        <f t="shared" si="56"/>
        <v>0</v>
      </c>
      <c r="U443" s="490">
        <f t="shared" si="56"/>
        <v>0</v>
      </c>
      <c r="V443" s="491">
        <f t="shared" si="49"/>
        <v>0</v>
      </c>
      <c r="W443" s="481">
        <f t="shared" si="47"/>
        <v>0</v>
      </c>
      <c r="X443" s="482">
        <f t="shared" si="48"/>
        <v>0</v>
      </c>
    </row>
    <row r="444" spans="1:24" s="112" customFormat="1" ht="11.4">
      <c r="A444" s="458"/>
      <c r="B444" s="437" t="s">
        <v>60</v>
      </c>
      <c r="C444" s="441"/>
      <c r="D444" s="499">
        <f t="shared" si="50"/>
        <v>25500000</v>
      </c>
      <c r="E444" s="497">
        <f t="shared" si="51"/>
        <v>175055087</v>
      </c>
      <c r="F444" s="497">
        <f t="shared" si="51"/>
        <v>0</v>
      </c>
      <c r="G444" s="497">
        <f>V204</f>
        <v>0</v>
      </c>
      <c r="H444" s="497">
        <f t="shared" si="52"/>
        <v>0</v>
      </c>
      <c r="I444" s="497">
        <f t="shared" si="52"/>
        <v>0</v>
      </c>
      <c r="J444" s="497">
        <f>V252</f>
        <v>0</v>
      </c>
      <c r="K444" s="497">
        <f t="shared" si="53"/>
        <v>0</v>
      </c>
      <c r="L444" s="497">
        <f t="shared" si="53"/>
        <v>0</v>
      </c>
      <c r="M444" s="497">
        <f>V300</f>
        <v>0</v>
      </c>
      <c r="N444" s="497">
        <f t="shared" si="54"/>
        <v>0</v>
      </c>
      <c r="O444" s="497">
        <f t="shared" si="54"/>
        <v>0</v>
      </c>
      <c r="P444" s="497">
        <f>V348</f>
        <v>0</v>
      </c>
      <c r="Q444" s="497">
        <f t="shared" si="55"/>
        <v>0</v>
      </c>
      <c r="R444" s="497">
        <f t="shared" si="55"/>
        <v>0</v>
      </c>
      <c r="S444" s="497">
        <f>V396</f>
        <v>0</v>
      </c>
      <c r="T444" s="497">
        <f t="shared" si="56"/>
        <v>0</v>
      </c>
      <c r="U444" s="513">
        <f t="shared" si="56"/>
        <v>0</v>
      </c>
      <c r="V444" s="516">
        <f t="shared" si="49"/>
        <v>25500000</v>
      </c>
      <c r="W444" s="508">
        <f t="shared" si="47"/>
        <v>175055087</v>
      </c>
      <c r="X444" s="509">
        <f t="shared" si="48"/>
        <v>0</v>
      </c>
    </row>
    <row r="445" spans="1:24">
      <c r="A445" s="443" t="s">
        <v>44</v>
      </c>
      <c r="B445" s="436" t="s">
        <v>76</v>
      </c>
      <c r="C445" s="747"/>
      <c r="D445" s="749">
        <f t="shared" si="50"/>
        <v>0</v>
      </c>
      <c r="E445" s="750"/>
      <c r="F445" s="751"/>
      <c r="G445" s="755">
        <f>Y158</f>
        <v>0</v>
      </c>
      <c r="H445" s="750"/>
      <c r="I445" s="751"/>
      <c r="J445" s="755">
        <f>AB158</f>
        <v>0</v>
      </c>
      <c r="K445" s="750"/>
      <c r="L445" s="751"/>
      <c r="M445" s="755">
        <f>AE158</f>
        <v>0</v>
      </c>
      <c r="N445" s="750"/>
      <c r="O445" s="751"/>
      <c r="P445" s="755">
        <f>AH158</f>
        <v>0</v>
      </c>
      <c r="Q445" s="750"/>
      <c r="R445" s="751"/>
      <c r="S445" s="755">
        <f>AK158</f>
        <v>0</v>
      </c>
      <c r="T445" s="750"/>
      <c r="U445" s="757"/>
      <c r="V445" s="733">
        <f>AN158</f>
        <v>0</v>
      </c>
      <c r="W445" s="734"/>
      <c r="X445" s="735"/>
    </row>
    <row r="446" spans="1:24">
      <c r="A446" s="443"/>
      <c r="B446" s="436" t="s">
        <v>71</v>
      </c>
      <c r="C446" s="748"/>
      <c r="D446" s="752"/>
      <c r="E446" s="753"/>
      <c r="F446" s="754"/>
      <c r="G446" s="756"/>
      <c r="H446" s="753"/>
      <c r="I446" s="754"/>
      <c r="J446" s="756"/>
      <c r="K446" s="753"/>
      <c r="L446" s="754"/>
      <c r="M446" s="756"/>
      <c r="N446" s="753"/>
      <c r="O446" s="754"/>
      <c r="P446" s="756"/>
      <c r="Q446" s="753"/>
      <c r="R446" s="754"/>
      <c r="S446" s="756"/>
      <c r="T446" s="753"/>
      <c r="U446" s="758"/>
      <c r="V446" s="736"/>
      <c r="W446" s="737"/>
      <c r="X446" s="738"/>
    </row>
    <row r="447" spans="1:24">
      <c r="A447" s="443">
        <v>8</v>
      </c>
      <c r="B447" s="436" t="s">
        <v>69</v>
      </c>
      <c r="C447" s="439" t="s">
        <v>143</v>
      </c>
      <c r="D447" s="472">
        <f t="shared" ref="D447:F448" si="57">V160</f>
        <v>49461058</v>
      </c>
      <c r="E447" s="473">
        <f t="shared" si="57"/>
        <v>0</v>
      </c>
      <c r="F447" s="473">
        <f t="shared" si="57"/>
        <v>0</v>
      </c>
      <c r="G447" s="473">
        <f t="shared" ref="G447:I448" si="58">V207</f>
        <v>0</v>
      </c>
      <c r="H447" s="473">
        <f t="shared" si="58"/>
        <v>0</v>
      </c>
      <c r="I447" s="473">
        <f t="shared" si="58"/>
        <v>457197</v>
      </c>
      <c r="J447" s="473">
        <f t="shared" ref="J447:L448" si="59">V255</f>
        <v>573288</v>
      </c>
      <c r="K447" s="473">
        <f t="shared" si="59"/>
        <v>0</v>
      </c>
      <c r="L447" s="473">
        <f t="shared" si="59"/>
        <v>0</v>
      </c>
      <c r="M447" s="473">
        <f t="shared" ref="M447:O448" si="60">V303</f>
        <v>183248</v>
      </c>
      <c r="N447" s="473">
        <f t="shared" si="60"/>
        <v>0</v>
      </c>
      <c r="O447" s="473">
        <f t="shared" si="60"/>
        <v>0</v>
      </c>
      <c r="P447" s="473">
        <f t="shared" ref="P447:R448" si="61">V351</f>
        <v>1063763</v>
      </c>
      <c r="Q447" s="473">
        <f t="shared" si="61"/>
        <v>0</v>
      </c>
      <c r="R447" s="473">
        <f t="shared" si="61"/>
        <v>0</v>
      </c>
      <c r="S447" s="473">
        <f t="shared" ref="S447:U448" si="62">V399</f>
        <v>1330745</v>
      </c>
      <c r="T447" s="473">
        <f t="shared" si="62"/>
        <v>0</v>
      </c>
      <c r="U447" s="490">
        <f t="shared" si="62"/>
        <v>0</v>
      </c>
      <c r="V447" s="491">
        <f t="shared" si="49"/>
        <v>52612102</v>
      </c>
      <c r="W447" s="481">
        <f t="shared" si="47"/>
        <v>0</v>
      </c>
      <c r="X447" s="482">
        <f t="shared" si="48"/>
        <v>457197</v>
      </c>
    </row>
    <row r="448" spans="1:24">
      <c r="A448" s="443">
        <v>9</v>
      </c>
      <c r="B448" s="436" t="s">
        <v>70</v>
      </c>
      <c r="C448" s="439" t="s">
        <v>143</v>
      </c>
      <c r="D448" s="472">
        <f t="shared" si="57"/>
        <v>0</v>
      </c>
      <c r="E448" s="473">
        <f t="shared" si="57"/>
        <v>0</v>
      </c>
      <c r="F448" s="473">
        <f t="shared" si="57"/>
        <v>0</v>
      </c>
      <c r="G448" s="473">
        <f t="shared" si="58"/>
        <v>0</v>
      </c>
      <c r="H448" s="473">
        <f t="shared" si="58"/>
        <v>0</v>
      </c>
      <c r="I448" s="473">
        <f t="shared" si="58"/>
        <v>0</v>
      </c>
      <c r="J448" s="473">
        <f t="shared" si="59"/>
        <v>0</v>
      </c>
      <c r="K448" s="473">
        <f t="shared" si="59"/>
        <v>0</v>
      </c>
      <c r="L448" s="473">
        <f t="shared" si="59"/>
        <v>0</v>
      </c>
      <c r="M448" s="473">
        <f t="shared" si="60"/>
        <v>0</v>
      </c>
      <c r="N448" s="473">
        <f t="shared" si="60"/>
        <v>0</v>
      </c>
      <c r="O448" s="473">
        <f t="shared" si="60"/>
        <v>0</v>
      </c>
      <c r="P448" s="473">
        <f t="shared" si="61"/>
        <v>0</v>
      </c>
      <c r="Q448" s="473">
        <f t="shared" si="61"/>
        <v>0</v>
      </c>
      <c r="R448" s="473">
        <f t="shared" si="61"/>
        <v>0</v>
      </c>
      <c r="S448" s="473">
        <f t="shared" si="62"/>
        <v>0</v>
      </c>
      <c r="T448" s="473">
        <f t="shared" si="62"/>
        <v>0</v>
      </c>
      <c r="U448" s="490">
        <f t="shared" si="62"/>
        <v>0</v>
      </c>
      <c r="V448" s="491">
        <f t="shared" si="49"/>
        <v>0</v>
      </c>
      <c r="W448" s="481">
        <f t="shared" si="47"/>
        <v>0</v>
      </c>
      <c r="X448" s="482">
        <f t="shared" si="48"/>
        <v>0</v>
      </c>
    </row>
    <row r="449" spans="1:24" ht="24">
      <c r="A449" s="443"/>
      <c r="B449" s="436" t="s">
        <v>72</v>
      </c>
      <c r="C449" s="439"/>
      <c r="D449" s="742">
        <f t="shared" ref="D449:D457" si="63">V162</f>
        <v>0</v>
      </c>
      <c r="E449" s="743"/>
      <c r="F449" s="744"/>
      <c r="G449" s="745">
        <f t="shared" ref="G449:G457" si="64">V209</f>
        <v>0</v>
      </c>
      <c r="H449" s="743"/>
      <c r="I449" s="744"/>
      <c r="J449" s="745">
        <f t="shared" ref="J449:J457" si="65">V257</f>
        <v>0</v>
      </c>
      <c r="K449" s="743"/>
      <c r="L449" s="744"/>
      <c r="M449" s="745">
        <f t="shared" ref="M449:M457" si="66">V305</f>
        <v>0</v>
      </c>
      <c r="N449" s="743"/>
      <c r="O449" s="744"/>
      <c r="P449" s="745">
        <f t="shared" ref="P449:P457" si="67">V353</f>
        <v>0</v>
      </c>
      <c r="Q449" s="743"/>
      <c r="R449" s="744"/>
      <c r="S449" s="745">
        <f t="shared" ref="S449:S457" si="68">V401</f>
        <v>0</v>
      </c>
      <c r="T449" s="743"/>
      <c r="U449" s="746"/>
      <c r="V449" s="739">
        <f>D449+G449+J449+M449+P449+S449</f>
        <v>0</v>
      </c>
      <c r="W449" s="740"/>
      <c r="X449" s="741"/>
    </row>
    <row r="450" spans="1:24">
      <c r="A450" s="443">
        <v>10</v>
      </c>
      <c r="B450" s="436" t="s">
        <v>69</v>
      </c>
      <c r="C450" s="439" t="s">
        <v>143</v>
      </c>
      <c r="D450" s="472">
        <f t="shared" si="63"/>
        <v>62580589</v>
      </c>
      <c r="E450" s="473">
        <f>W163</f>
        <v>0</v>
      </c>
      <c r="F450" s="473">
        <f>X163</f>
        <v>0</v>
      </c>
      <c r="G450" s="473">
        <f t="shared" si="64"/>
        <v>0</v>
      </c>
      <c r="H450" s="473">
        <f>W210</f>
        <v>0</v>
      </c>
      <c r="I450" s="473">
        <f>X210</f>
        <v>0</v>
      </c>
      <c r="J450" s="473">
        <f t="shared" si="65"/>
        <v>0</v>
      </c>
      <c r="K450" s="473">
        <f>W258</f>
        <v>0</v>
      </c>
      <c r="L450" s="473">
        <f>X258</f>
        <v>0</v>
      </c>
      <c r="M450" s="473">
        <f t="shared" si="66"/>
        <v>0</v>
      </c>
      <c r="N450" s="473">
        <f>W306</f>
        <v>0</v>
      </c>
      <c r="O450" s="473">
        <f>X306</f>
        <v>0</v>
      </c>
      <c r="P450" s="473">
        <f t="shared" si="67"/>
        <v>0</v>
      </c>
      <c r="Q450" s="473">
        <f>W354</f>
        <v>0</v>
      </c>
      <c r="R450" s="473">
        <f>X354</f>
        <v>0</v>
      </c>
      <c r="S450" s="473">
        <f t="shared" si="68"/>
        <v>0</v>
      </c>
      <c r="T450" s="473">
        <f>W402</f>
        <v>0</v>
      </c>
      <c r="U450" s="490">
        <f>X402</f>
        <v>0</v>
      </c>
      <c r="V450" s="491">
        <f t="shared" si="49"/>
        <v>62580589</v>
      </c>
      <c r="W450" s="481">
        <f t="shared" si="47"/>
        <v>0</v>
      </c>
      <c r="X450" s="482">
        <f t="shared" si="48"/>
        <v>0</v>
      </c>
    </row>
    <row r="451" spans="1:24">
      <c r="A451" s="443">
        <v>11</v>
      </c>
      <c r="B451" s="436" t="s">
        <v>70</v>
      </c>
      <c r="C451" s="439" t="s">
        <v>143</v>
      </c>
      <c r="D451" s="472">
        <f t="shared" si="63"/>
        <v>0</v>
      </c>
      <c r="E451" s="473">
        <f>W164</f>
        <v>0</v>
      </c>
      <c r="F451" s="473">
        <f>X164</f>
        <v>0</v>
      </c>
      <c r="G451" s="473">
        <f t="shared" si="64"/>
        <v>0</v>
      </c>
      <c r="H451" s="473">
        <f>W211</f>
        <v>0</v>
      </c>
      <c r="I451" s="473">
        <f>X211</f>
        <v>0</v>
      </c>
      <c r="J451" s="473">
        <f t="shared" si="65"/>
        <v>0</v>
      </c>
      <c r="K451" s="473">
        <f>W259</f>
        <v>0</v>
      </c>
      <c r="L451" s="473">
        <f>X259</f>
        <v>0</v>
      </c>
      <c r="M451" s="473">
        <f t="shared" si="66"/>
        <v>0</v>
      </c>
      <c r="N451" s="473">
        <f>W307</f>
        <v>0</v>
      </c>
      <c r="O451" s="473">
        <f>X307</f>
        <v>0</v>
      </c>
      <c r="P451" s="473">
        <f t="shared" si="67"/>
        <v>0</v>
      </c>
      <c r="Q451" s="473">
        <f>W355</f>
        <v>0</v>
      </c>
      <c r="R451" s="473">
        <f>X355</f>
        <v>0</v>
      </c>
      <c r="S451" s="473">
        <f t="shared" si="68"/>
        <v>0</v>
      </c>
      <c r="T451" s="473">
        <f>W403</f>
        <v>0</v>
      </c>
      <c r="U451" s="490">
        <f>X403</f>
        <v>0</v>
      </c>
      <c r="V451" s="491">
        <f t="shared" si="49"/>
        <v>0</v>
      </c>
      <c r="W451" s="481">
        <f t="shared" si="47"/>
        <v>0</v>
      </c>
      <c r="X451" s="482">
        <f t="shared" si="48"/>
        <v>0</v>
      </c>
    </row>
    <row r="452" spans="1:24" ht="24">
      <c r="A452" s="443"/>
      <c r="B452" s="436" t="s">
        <v>73</v>
      </c>
      <c r="C452" s="439"/>
      <c r="D452" s="742">
        <f t="shared" si="63"/>
        <v>0</v>
      </c>
      <c r="E452" s="743"/>
      <c r="F452" s="744"/>
      <c r="G452" s="745">
        <f t="shared" si="64"/>
        <v>0</v>
      </c>
      <c r="H452" s="743"/>
      <c r="I452" s="744"/>
      <c r="J452" s="745">
        <f t="shared" si="65"/>
        <v>0</v>
      </c>
      <c r="K452" s="743"/>
      <c r="L452" s="744"/>
      <c r="M452" s="745">
        <f t="shared" si="66"/>
        <v>0</v>
      </c>
      <c r="N452" s="743"/>
      <c r="O452" s="744"/>
      <c r="P452" s="745">
        <f t="shared" si="67"/>
        <v>0</v>
      </c>
      <c r="Q452" s="743"/>
      <c r="R452" s="744"/>
      <c r="S452" s="745">
        <f t="shared" si="68"/>
        <v>0</v>
      </c>
      <c r="T452" s="743"/>
      <c r="U452" s="746"/>
      <c r="V452" s="739">
        <f t="shared" si="49"/>
        <v>0</v>
      </c>
      <c r="W452" s="740"/>
      <c r="X452" s="741"/>
    </row>
    <row r="453" spans="1:24">
      <c r="A453" s="443">
        <v>12</v>
      </c>
      <c r="B453" s="170" t="s">
        <v>123</v>
      </c>
      <c r="C453" s="439" t="s">
        <v>127</v>
      </c>
      <c r="D453" s="472">
        <f t="shared" si="63"/>
        <v>0</v>
      </c>
      <c r="E453" s="473">
        <f t="shared" ref="E453:F457" si="69">W166</f>
        <v>0</v>
      </c>
      <c r="F453" s="473">
        <f t="shared" si="69"/>
        <v>0</v>
      </c>
      <c r="G453" s="473">
        <f t="shared" si="64"/>
        <v>0</v>
      </c>
      <c r="H453" s="473">
        <f t="shared" ref="H453:I457" si="70">W213</f>
        <v>0</v>
      </c>
      <c r="I453" s="473">
        <f t="shared" si="70"/>
        <v>0</v>
      </c>
      <c r="J453" s="473">
        <f t="shared" si="65"/>
        <v>0</v>
      </c>
      <c r="K453" s="473">
        <f t="shared" ref="K453:L457" si="71">W261</f>
        <v>0</v>
      </c>
      <c r="L453" s="473">
        <f t="shared" si="71"/>
        <v>0</v>
      </c>
      <c r="M453" s="473">
        <f t="shared" si="66"/>
        <v>0</v>
      </c>
      <c r="N453" s="473">
        <f t="shared" ref="N453:O457" si="72">W309</f>
        <v>0</v>
      </c>
      <c r="O453" s="473">
        <f t="shared" si="72"/>
        <v>0</v>
      </c>
      <c r="P453" s="473">
        <f t="shared" si="67"/>
        <v>0</v>
      </c>
      <c r="Q453" s="473">
        <f t="shared" ref="Q453:R457" si="73">W357</f>
        <v>0</v>
      </c>
      <c r="R453" s="473">
        <f t="shared" si="73"/>
        <v>0</v>
      </c>
      <c r="S453" s="473">
        <f t="shared" si="68"/>
        <v>0</v>
      </c>
      <c r="T453" s="473">
        <f t="shared" ref="T453:U457" si="74">W405</f>
        <v>0</v>
      </c>
      <c r="U453" s="490">
        <f t="shared" si="74"/>
        <v>0</v>
      </c>
      <c r="V453" s="491">
        <f t="shared" si="49"/>
        <v>0</v>
      </c>
      <c r="W453" s="481">
        <f t="shared" si="47"/>
        <v>0</v>
      </c>
      <c r="X453" s="482">
        <f t="shared" si="48"/>
        <v>0</v>
      </c>
    </row>
    <row r="454" spans="1:24" s="112" customFormat="1">
      <c r="A454" s="443">
        <v>13</v>
      </c>
      <c r="B454" s="170" t="s">
        <v>261</v>
      </c>
      <c r="C454" s="439" t="s">
        <v>128</v>
      </c>
      <c r="D454" s="472">
        <f t="shared" si="63"/>
        <v>0</v>
      </c>
      <c r="E454" s="473">
        <f t="shared" si="69"/>
        <v>40000000</v>
      </c>
      <c r="F454" s="473">
        <f t="shared" si="69"/>
        <v>0</v>
      </c>
      <c r="G454" s="473">
        <f t="shared" si="64"/>
        <v>0</v>
      </c>
      <c r="H454" s="473">
        <f t="shared" si="70"/>
        <v>0</v>
      </c>
      <c r="I454" s="473">
        <f t="shared" si="70"/>
        <v>0</v>
      </c>
      <c r="J454" s="473">
        <f t="shared" si="65"/>
        <v>0</v>
      </c>
      <c r="K454" s="473">
        <f t="shared" si="71"/>
        <v>0</v>
      </c>
      <c r="L454" s="473">
        <f t="shared" si="71"/>
        <v>0</v>
      </c>
      <c r="M454" s="473">
        <f t="shared" si="66"/>
        <v>0</v>
      </c>
      <c r="N454" s="473">
        <f t="shared" si="72"/>
        <v>0</v>
      </c>
      <c r="O454" s="473">
        <f t="shared" si="72"/>
        <v>0</v>
      </c>
      <c r="P454" s="473">
        <f t="shared" si="67"/>
        <v>0</v>
      </c>
      <c r="Q454" s="473">
        <f t="shared" si="73"/>
        <v>0</v>
      </c>
      <c r="R454" s="473">
        <f t="shared" si="73"/>
        <v>0</v>
      </c>
      <c r="S454" s="473">
        <f t="shared" si="68"/>
        <v>0</v>
      </c>
      <c r="T454" s="473">
        <f t="shared" si="74"/>
        <v>0</v>
      </c>
      <c r="U454" s="490">
        <f t="shared" si="74"/>
        <v>0</v>
      </c>
      <c r="V454" s="491">
        <f t="shared" si="49"/>
        <v>0</v>
      </c>
      <c r="W454" s="481">
        <f t="shared" si="47"/>
        <v>40000000</v>
      </c>
      <c r="X454" s="482">
        <f t="shared" si="48"/>
        <v>0</v>
      </c>
    </row>
    <row r="455" spans="1:24" s="112" customFormat="1">
      <c r="A455" s="443">
        <v>14</v>
      </c>
      <c r="B455" s="170" t="s">
        <v>258</v>
      </c>
      <c r="C455" s="439" t="s">
        <v>129</v>
      </c>
      <c r="D455" s="472">
        <f t="shared" si="63"/>
        <v>0</v>
      </c>
      <c r="E455" s="473">
        <f t="shared" si="69"/>
        <v>0</v>
      </c>
      <c r="F455" s="473">
        <f t="shared" si="69"/>
        <v>0</v>
      </c>
      <c r="G455" s="473">
        <f t="shared" si="64"/>
        <v>0</v>
      </c>
      <c r="H455" s="473">
        <f t="shared" si="70"/>
        <v>0</v>
      </c>
      <c r="I455" s="473">
        <f t="shared" si="70"/>
        <v>0</v>
      </c>
      <c r="J455" s="473">
        <f t="shared" si="65"/>
        <v>0</v>
      </c>
      <c r="K455" s="473">
        <f t="shared" si="71"/>
        <v>0</v>
      </c>
      <c r="L455" s="473">
        <f t="shared" si="71"/>
        <v>0</v>
      </c>
      <c r="M455" s="473">
        <f t="shared" si="66"/>
        <v>0</v>
      </c>
      <c r="N455" s="473">
        <f t="shared" si="72"/>
        <v>0</v>
      </c>
      <c r="O455" s="473">
        <f t="shared" si="72"/>
        <v>0</v>
      </c>
      <c r="P455" s="473">
        <f t="shared" si="67"/>
        <v>0</v>
      </c>
      <c r="Q455" s="473">
        <f t="shared" si="73"/>
        <v>0</v>
      </c>
      <c r="R455" s="473">
        <f t="shared" si="73"/>
        <v>0</v>
      </c>
      <c r="S455" s="473">
        <f t="shared" si="68"/>
        <v>0</v>
      </c>
      <c r="T455" s="473">
        <f t="shared" si="74"/>
        <v>0</v>
      </c>
      <c r="U455" s="490">
        <f t="shared" si="74"/>
        <v>0</v>
      </c>
      <c r="V455" s="491">
        <f t="shared" si="49"/>
        <v>0</v>
      </c>
      <c r="W455" s="481">
        <f t="shared" si="47"/>
        <v>0</v>
      </c>
      <c r="X455" s="482">
        <f t="shared" si="48"/>
        <v>0</v>
      </c>
    </row>
    <row r="456" spans="1:24" s="112" customFormat="1" ht="11.4">
      <c r="A456" s="458"/>
      <c r="B456" s="437" t="s">
        <v>41</v>
      </c>
      <c r="C456" s="441"/>
      <c r="D456" s="499">
        <f t="shared" si="63"/>
        <v>112041647</v>
      </c>
      <c r="E456" s="497">
        <f t="shared" si="69"/>
        <v>40000000</v>
      </c>
      <c r="F456" s="500">
        <f t="shared" si="69"/>
        <v>0</v>
      </c>
      <c r="G456" s="497">
        <f t="shared" si="64"/>
        <v>0</v>
      </c>
      <c r="H456" s="497">
        <f t="shared" si="70"/>
        <v>0</v>
      </c>
      <c r="I456" s="500">
        <f t="shared" si="70"/>
        <v>457197</v>
      </c>
      <c r="J456" s="497">
        <f t="shared" si="65"/>
        <v>573288</v>
      </c>
      <c r="K456" s="497">
        <f t="shared" si="71"/>
        <v>0</v>
      </c>
      <c r="L456" s="500">
        <f t="shared" si="71"/>
        <v>0</v>
      </c>
      <c r="M456" s="497">
        <f t="shared" si="66"/>
        <v>183248</v>
      </c>
      <c r="N456" s="497">
        <f t="shared" si="72"/>
        <v>0</v>
      </c>
      <c r="O456" s="500">
        <f t="shared" si="72"/>
        <v>0</v>
      </c>
      <c r="P456" s="497">
        <f t="shared" si="67"/>
        <v>1063763</v>
      </c>
      <c r="Q456" s="497">
        <f t="shared" si="73"/>
        <v>0</v>
      </c>
      <c r="R456" s="500">
        <f t="shared" si="73"/>
        <v>0</v>
      </c>
      <c r="S456" s="497">
        <f t="shared" si="68"/>
        <v>1330745</v>
      </c>
      <c r="T456" s="497">
        <f t="shared" si="74"/>
        <v>0</v>
      </c>
      <c r="U456" s="514">
        <f t="shared" si="74"/>
        <v>0</v>
      </c>
      <c r="V456" s="516">
        <f t="shared" si="49"/>
        <v>115192691</v>
      </c>
      <c r="W456" s="508">
        <f t="shared" si="47"/>
        <v>40000000</v>
      </c>
      <c r="X456" s="509">
        <f t="shared" si="48"/>
        <v>457197</v>
      </c>
    </row>
    <row r="457" spans="1:24" s="112" customFormat="1" thickBot="1">
      <c r="A457" s="462"/>
      <c r="B457" s="438" t="s">
        <v>87</v>
      </c>
      <c r="C457" s="442"/>
      <c r="D457" s="502">
        <f t="shared" si="63"/>
        <v>1330460761</v>
      </c>
      <c r="E457" s="503">
        <f t="shared" si="69"/>
        <v>243253047</v>
      </c>
      <c r="F457" s="504">
        <f t="shared" si="69"/>
        <v>0</v>
      </c>
      <c r="G457" s="503">
        <f t="shared" si="64"/>
        <v>0</v>
      </c>
      <c r="H457" s="503">
        <f t="shared" si="70"/>
        <v>0</v>
      </c>
      <c r="I457" s="504">
        <f t="shared" si="70"/>
        <v>982197</v>
      </c>
      <c r="J457" s="503">
        <f t="shared" si="65"/>
        <v>1784288</v>
      </c>
      <c r="K457" s="503">
        <f t="shared" si="71"/>
        <v>0</v>
      </c>
      <c r="L457" s="504">
        <f t="shared" si="71"/>
        <v>0</v>
      </c>
      <c r="M457" s="503">
        <f t="shared" si="66"/>
        <v>3183248</v>
      </c>
      <c r="N457" s="503">
        <f t="shared" si="72"/>
        <v>0</v>
      </c>
      <c r="O457" s="504">
        <f t="shared" si="72"/>
        <v>0</v>
      </c>
      <c r="P457" s="503">
        <f t="shared" si="67"/>
        <v>76863763</v>
      </c>
      <c r="Q457" s="503">
        <f t="shared" si="73"/>
        <v>0</v>
      </c>
      <c r="R457" s="504">
        <f t="shared" si="73"/>
        <v>0</v>
      </c>
      <c r="S457" s="503">
        <f t="shared" si="68"/>
        <v>196732385</v>
      </c>
      <c r="T457" s="503">
        <f t="shared" si="74"/>
        <v>0</v>
      </c>
      <c r="U457" s="515">
        <f t="shared" si="74"/>
        <v>0</v>
      </c>
      <c r="V457" s="517">
        <f t="shared" si="49"/>
        <v>1609024445</v>
      </c>
      <c r="W457" s="511">
        <f t="shared" si="47"/>
        <v>243253047</v>
      </c>
      <c r="X457" s="518">
        <f t="shared" si="48"/>
        <v>982197</v>
      </c>
    </row>
  </sheetData>
  <mergeCells count="559">
    <mergeCell ref="D36:F36"/>
    <mergeCell ref="D18:F19"/>
    <mergeCell ref="G18:I19"/>
    <mergeCell ref="J18:L19"/>
    <mergeCell ref="M18:O19"/>
    <mergeCell ref="J35:L35"/>
    <mergeCell ref="M35:O35"/>
    <mergeCell ref="P35:R35"/>
    <mergeCell ref="V35:X35"/>
    <mergeCell ref="P22:R22"/>
    <mergeCell ref="P25:R25"/>
    <mergeCell ref="S22:U22"/>
    <mergeCell ref="S25:U25"/>
    <mergeCell ref="D25:F25"/>
    <mergeCell ref="G25:I25"/>
    <mergeCell ref="J25:L25"/>
    <mergeCell ref="V18:X19"/>
    <mergeCell ref="P18:R19"/>
    <mergeCell ref="D35:F35"/>
    <mergeCell ref="G35:I35"/>
    <mergeCell ref="D22:F22"/>
    <mergeCell ref="G22:I22"/>
    <mergeCell ref="J22:L22"/>
    <mergeCell ref="M22:O22"/>
    <mergeCell ref="S3:U3"/>
    <mergeCell ref="D4:F4"/>
    <mergeCell ref="G4:I4"/>
    <mergeCell ref="J4:L4"/>
    <mergeCell ref="P4:R4"/>
    <mergeCell ref="P6:R6"/>
    <mergeCell ref="S4:U4"/>
    <mergeCell ref="V3:X3"/>
    <mergeCell ref="S18:U19"/>
    <mergeCell ref="D3:F3"/>
    <mergeCell ref="G3:I3"/>
    <mergeCell ref="J3:L3"/>
    <mergeCell ref="P3:R3"/>
    <mergeCell ref="D6:F6"/>
    <mergeCell ref="G6:I6"/>
    <mergeCell ref="J6:L6"/>
    <mergeCell ref="M6:O6"/>
    <mergeCell ref="S6:U6"/>
    <mergeCell ref="D13:F13"/>
    <mergeCell ref="G13:I13"/>
    <mergeCell ref="J13:L13"/>
    <mergeCell ref="M13:O13"/>
    <mergeCell ref="V13:X13"/>
    <mergeCell ref="P13:R13"/>
    <mergeCell ref="S13:U13"/>
    <mergeCell ref="V4:X4"/>
    <mergeCell ref="V6:X6"/>
    <mergeCell ref="G36:I36"/>
    <mergeCell ref="J36:L36"/>
    <mergeCell ref="M36:O36"/>
    <mergeCell ref="P36:R36"/>
    <mergeCell ref="M25:O25"/>
    <mergeCell ref="V25:X25"/>
    <mergeCell ref="V22:X22"/>
    <mergeCell ref="S35:U35"/>
    <mergeCell ref="S36:U36"/>
    <mergeCell ref="V36:X36"/>
    <mergeCell ref="G66:I66"/>
    <mergeCell ref="D66:F66"/>
    <mergeCell ref="D65:F65"/>
    <mergeCell ref="G65:I65"/>
    <mergeCell ref="D68:F68"/>
    <mergeCell ref="G68:I68"/>
    <mergeCell ref="D87:F87"/>
    <mergeCell ref="G87:I87"/>
    <mergeCell ref="D84:F84"/>
    <mergeCell ref="G75:I75"/>
    <mergeCell ref="D80:F81"/>
    <mergeCell ref="G80:I81"/>
    <mergeCell ref="D75:F75"/>
    <mergeCell ref="J65:L65"/>
    <mergeCell ref="M65:O65"/>
    <mergeCell ref="P65:R65"/>
    <mergeCell ref="S65:U65"/>
    <mergeCell ref="V65:X65"/>
    <mergeCell ref="J66:L66"/>
    <mergeCell ref="M66:O66"/>
    <mergeCell ref="P66:R66"/>
    <mergeCell ref="S66:U66"/>
    <mergeCell ref="V66:X66"/>
    <mergeCell ref="J84:L84"/>
    <mergeCell ref="M84:O84"/>
    <mergeCell ref="P84:R84"/>
    <mergeCell ref="S84:U84"/>
    <mergeCell ref="V84:X84"/>
    <mergeCell ref="D96:F96"/>
    <mergeCell ref="G96:I96"/>
    <mergeCell ref="G84:I84"/>
    <mergeCell ref="J68:L68"/>
    <mergeCell ref="M68:O68"/>
    <mergeCell ref="P68:R68"/>
    <mergeCell ref="S68:U68"/>
    <mergeCell ref="V68:X68"/>
    <mergeCell ref="J80:L81"/>
    <mergeCell ref="M80:O81"/>
    <mergeCell ref="P80:R81"/>
    <mergeCell ref="S80:U81"/>
    <mergeCell ref="V80:X81"/>
    <mergeCell ref="J75:L75"/>
    <mergeCell ref="M75:O75"/>
    <mergeCell ref="P75:R75"/>
    <mergeCell ref="S75:U75"/>
    <mergeCell ref="V75:X75"/>
    <mergeCell ref="J87:L87"/>
    <mergeCell ref="V106:X106"/>
    <mergeCell ref="D97:F97"/>
    <mergeCell ref="G106:I106"/>
    <mergeCell ref="J96:L96"/>
    <mergeCell ref="M96:O96"/>
    <mergeCell ref="P96:R96"/>
    <mergeCell ref="S96:U96"/>
    <mergeCell ref="V96:X96"/>
    <mergeCell ref="J97:L97"/>
    <mergeCell ref="M97:O97"/>
    <mergeCell ref="P97:R97"/>
    <mergeCell ref="S97:U97"/>
    <mergeCell ref="V97:X97"/>
    <mergeCell ref="J99:L99"/>
    <mergeCell ref="M99:O99"/>
    <mergeCell ref="P99:R99"/>
    <mergeCell ref="S99:U99"/>
    <mergeCell ref="C3:C4"/>
    <mergeCell ref="M3:O3"/>
    <mergeCell ref="M4:O4"/>
    <mergeCell ref="C18:C19"/>
    <mergeCell ref="C2:X2"/>
    <mergeCell ref="D118:F118"/>
    <mergeCell ref="G118:I118"/>
    <mergeCell ref="G115:I115"/>
    <mergeCell ref="J115:L115"/>
    <mergeCell ref="M115:O115"/>
    <mergeCell ref="P115:R115"/>
    <mergeCell ref="S115:U115"/>
    <mergeCell ref="V115:X115"/>
    <mergeCell ref="D115:F115"/>
    <mergeCell ref="J118:L118"/>
    <mergeCell ref="M118:O118"/>
    <mergeCell ref="P118:R118"/>
    <mergeCell ref="S118:U118"/>
    <mergeCell ref="V118:X118"/>
    <mergeCell ref="V99:X99"/>
    <mergeCell ref="J106:L106"/>
    <mergeCell ref="M106:O106"/>
    <mergeCell ref="P106:R106"/>
    <mergeCell ref="S106:U106"/>
    <mergeCell ref="D38:F38"/>
    <mergeCell ref="G38:I38"/>
    <mergeCell ref="J38:L38"/>
    <mergeCell ref="M38:O38"/>
    <mergeCell ref="P38:R38"/>
    <mergeCell ref="S38:U38"/>
    <mergeCell ref="V38:X38"/>
    <mergeCell ref="D45:F45"/>
    <mergeCell ref="G45:I45"/>
    <mergeCell ref="J45:L45"/>
    <mergeCell ref="M45:O45"/>
    <mergeCell ref="P45:R45"/>
    <mergeCell ref="S45:U45"/>
    <mergeCell ref="V45:X45"/>
    <mergeCell ref="C50:C51"/>
    <mergeCell ref="D50:F51"/>
    <mergeCell ref="G50:I51"/>
    <mergeCell ref="J50:L51"/>
    <mergeCell ref="M50:O51"/>
    <mergeCell ref="P50:R51"/>
    <mergeCell ref="S50:U51"/>
    <mergeCell ref="V50:X51"/>
    <mergeCell ref="D54:F54"/>
    <mergeCell ref="G54:I54"/>
    <mergeCell ref="J54:L54"/>
    <mergeCell ref="M54:O54"/>
    <mergeCell ref="P54:R54"/>
    <mergeCell ref="S54:U54"/>
    <mergeCell ref="V54:X54"/>
    <mergeCell ref="D57:F57"/>
    <mergeCell ref="G57:I57"/>
    <mergeCell ref="J57:L57"/>
    <mergeCell ref="M57:O57"/>
    <mergeCell ref="P57:R57"/>
    <mergeCell ref="S57:U57"/>
    <mergeCell ref="V57:X57"/>
    <mergeCell ref="C80:C81"/>
    <mergeCell ref="C111:C112"/>
    <mergeCell ref="D106:F106"/>
    <mergeCell ref="G97:I97"/>
    <mergeCell ref="J111:L112"/>
    <mergeCell ref="M111:O112"/>
    <mergeCell ref="P111:R112"/>
    <mergeCell ref="S111:U112"/>
    <mergeCell ref="V111:X112"/>
    <mergeCell ref="D111:F112"/>
    <mergeCell ref="G111:I112"/>
    <mergeCell ref="M87:O87"/>
    <mergeCell ref="P87:R87"/>
    <mergeCell ref="S87:U87"/>
    <mergeCell ref="V87:X87"/>
    <mergeCell ref="D99:F99"/>
    <mergeCell ref="G99:I99"/>
    <mergeCell ref="C142:X142"/>
    <mergeCell ref="C143:C144"/>
    <mergeCell ref="D143:F143"/>
    <mergeCell ref="G143:I143"/>
    <mergeCell ref="J143:L143"/>
    <mergeCell ref="M143:O143"/>
    <mergeCell ref="P143:R143"/>
    <mergeCell ref="S143:U143"/>
    <mergeCell ref="D144:F144"/>
    <mergeCell ref="G144:I144"/>
    <mergeCell ref="J144:L144"/>
    <mergeCell ref="M144:O144"/>
    <mergeCell ref="P144:R144"/>
    <mergeCell ref="S144:U144"/>
    <mergeCell ref="J162:L162"/>
    <mergeCell ref="M162:O162"/>
    <mergeCell ref="P162:R162"/>
    <mergeCell ref="S162:U162"/>
    <mergeCell ref="V162:X162"/>
    <mergeCell ref="D146:F146"/>
    <mergeCell ref="G146:I146"/>
    <mergeCell ref="J146:L146"/>
    <mergeCell ref="M146:O146"/>
    <mergeCell ref="P146:R146"/>
    <mergeCell ref="S146:U146"/>
    <mergeCell ref="V146:X146"/>
    <mergeCell ref="D153:F153"/>
    <mergeCell ref="G153:I153"/>
    <mergeCell ref="J153:L153"/>
    <mergeCell ref="M153:O153"/>
    <mergeCell ref="P153:R153"/>
    <mergeCell ref="S153:U153"/>
    <mergeCell ref="V153:X153"/>
    <mergeCell ref="D165:F165"/>
    <mergeCell ref="G165:I165"/>
    <mergeCell ref="J165:L165"/>
    <mergeCell ref="M165:O165"/>
    <mergeCell ref="P165:R165"/>
    <mergeCell ref="S165:U165"/>
    <mergeCell ref="V165:X165"/>
    <mergeCell ref="V143:X144"/>
    <mergeCell ref="C34:X34"/>
    <mergeCell ref="C35:C36"/>
    <mergeCell ref="C64:X64"/>
    <mergeCell ref="C65:C66"/>
    <mergeCell ref="C95:X95"/>
    <mergeCell ref="C96:C97"/>
    <mergeCell ref="C158:C159"/>
    <mergeCell ref="D158:F159"/>
    <mergeCell ref="G158:I159"/>
    <mergeCell ref="J158:L159"/>
    <mergeCell ref="M158:O159"/>
    <mergeCell ref="P158:R159"/>
    <mergeCell ref="S158:U159"/>
    <mergeCell ref="V158:X159"/>
    <mergeCell ref="D162:F162"/>
    <mergeCell ref="G162:I162"/>
    <mergeCell ref="C189:X189"/>
    <mergeCell ref="C190:C191"/>
    <mergeCell ref="D190:F190"/>
    <mergeCell ref="G190:I190"/>
    <mergeCell ref="J190:L190"/>
    <mergeCell ref="M190:O190"/>
    <mergeCell ref="P190:R190"/>
    <mergeCell ref="S190:U190"/>
    <mergeCell ref="V190:X191"/>
    <mergeCell ref="D191:F191"/>
    <mergeCell ref="G191:I191"/>
    <mergeCell ref="J191:L191"/>
    <mergeCell ref="M191:O191"/>
    <mergeCell ref="P191:R191"/>
    <mergeCell ref="S191:U191"/>
    <mergeCell ref="D193:F193"/>
    <mergeCell ref="G193:I193"/>
    <mergeCell ref="J193:L193"/>
    <mergeCell ref="M193:O193"/>
    <mergeCell ref="P193:R193"/>
    <mergeCell ref="S193:U193"/>
    <mergeCell ref="V193:X193"/>
    <mergeCell ref="D200:F200"/>
    <mergeCell ref="G200:I200"/>
    <mergeCell ref="J200:L200"/>
    <mergeCell ref="M200:O200"/>
    <mergeCell ref="P200:R200"/>
    <mergeCell ref="S200:U200"/>
    <mergeCell ref="V200:X200"/>
    <mergeCell ref="C205:C206"/>
    <mergeCell ref="D205:F206"/>
    <mergeCell ref="G205:I206"/>
    <mergeCell ref="J205:L206"/>
    <mergeCell ref="M205:O206"/>
    <mergeCell ref="P205:R206"/>
    <mergeCell ref="S205:U206"/>
    <mergeCell ref="D209:F209"/>
    <mergeCell ref="G209:I209"/>
    <mergeCell ref="J209:L209"/>
    <mergeCell ref="M209:O209"/>
    <mergeCell ref="P209:R209"/>
    <mergeCell ref="S209:U209"/>
    <mergeCell ref="D212:F212"/>
    <mergeCell ref="G212:I212"/>
    <mergeCell ref="J212:L212"/>
    <mergeCell ref="M212:O212"/>
    <mergeCell ref="P212:R212"/>
    <mergeCell ref="S212:U212"/>
    <mergeCell ref="V212:X212"/>
    <mergeCell ref="C237:X237"/>
    <mergeCell ref="C238:C239"/>
    <mergeCell ref="D238:F238"/>
    <mergeCell ref="G238:I238"/>
    <mergeCell ref="J238:L238"/>
    <mergeCell ref="M238:O238"/>
    <mergeCell ref="P238:R238"/>
    <mergeCell ref="S238:U238"/>
    <mergeCell ref="V238:X239"/>
    <mergeCell ref="D239:F239"/>
    <mergeCell ref="G239:I239"/>
    <mergeCell ref="J239:L239"/>
    <mergeCell ref="M239:O239"/>
    <mergeCell ref="P239:R239"/>
    <mergeCell ref="S239:U239"/>
    <mergeCell ref="D241:F241"/>
    <mergeCell ref="G241:I241"/>
    <mergeCell ref="J241:L241"/>
    <mergeCell ref="M241:O241"/>
    <mergeCell ref="P241:R241"/>
    <mergeCell ref="S241:U241"/>
    <mergeCell ref="V241:X241"/>
    <mergeCell ref="D248:F248"/>
    <mergeCell ref="G248:I248"/>
    <mergeCell ref="J248:L248"/>
    <mergeCell ref="M248:O248"/>
    <mergeCell ref="P248:R248"/>
    <mergeCell ref="S248:U248"/>
    <mergeCell ref="V248:X248"/>
    <mergeCell ref="C253:C254"/>
    <mergeCell ref="D253:F254"/>
    <mergeCell ref="G253:I254"/>
    <mergeCell ref="J253:L254"/>
    <mergeCell ref="M253:O254"/>
    <mergeCell ref="P253:R254"/>
    <mergeCell ref="S253:U254"/>
    <mergeCell ref="D257:F257"/>
    <mergeCell ref="G257:I257"/>
    <mergeCell ref="J257:L257"/>
    <mergeCell ref="M257:O257"/>
    <mergeCell ref="P257:R257"/>
    <mergeCell ref="S257:U257"/>
    <mergeCell ref="D260:F260"/>
    <mergeCell ref="G260:I260"/>
    <mergeCell ref="J260:L260"/>
    <mergeCell ref="M260:O260"/>
    <mergeCell ref="P260:R260"/>
    <mergeCell ref="S260:U260"/>
    <mergeCell ref="C285:X285"/>
    <mergeCell ref="C286:C287"/>
    <mergeCell ref="D286:F286"/>
    <mergeCell ref="G286:I286"/>
    <mergeCell ref="J286:L286"/>
    <mergeCell ref="M286:O286"/>
    <mergeCell ref="P286:R286"/>
    <mergeCell ref="S286:U286"/>
    <mergeCell ref="V286:X287"/>
    <mergeCell ref="D287:F287"/>
    <mergeCell ref="G287:I287"/>
    <mergeCell ref="J287:L287"/>
    <mergeCell ref="M287:O287"/>
    <mergeCell ref="P287:R287"/>
    <mergeCell ref="S287:U287"/>
    <mergeCell ref="D289:F289"/>
    <mergeCell ref="G289:I289"/>
    <mergeCell ref="J289:L289"/>
    <mergeCell ref="M289:O289"/>
    <mergeCell ref="P289:R289"/>
    <mergeCell ref="S289:U289"/>
    <mergeCell ref="V289:X289"/>
    <mergeCell ref="D296:F296"/>
    <mergeCell ref="G296:I296"/>
    <mergeCell ref="J296:L296"/>
    <mergeCell ref="M296:O296"/>
    <mergeCell ref="P296:R296"/>
    <mergeCell ref="S296:U296"/>
    <mergeCell ref="C301:C302"/>
    <mergeCell ref="D301:F302"/>
    <mergeCell ref="G301:I302"/>
    <mergeCell ref="J301:L302"/>
    <mergeCell ref="M301:O302"/>
    <mergeCell ref="P301:R302"/>
    <mergeCell ref="S301:U302"/>
    <mergeCell ref="D305:F305"/>
    <mergeCell ref="G305:I305"/>
    <mergeCell ref="J305:L305"/>
    <mergeCell ref="M305:O305"/>
    <mergeCell ref="P305:R305"/>
    <mergeCell ref="S305:U305"/>
    <mergeCell ref="D308:F308"/>
    <mergeCell ref="G308:I308"/>
    <mergeCell ref="J308:L308"/>
    <mergeCell ref="M308:O308"/>
    <mergeCell ref="P308:R308"/>
    <mergeCell ref="S308:U308"/>
    <mergeCell ref="C333:X333"/>
    <mergeCell ref="C334:C335"/>
    <mergeCell ref="D334:F334"/>
    <mergeCell ref="G334:I334"/>
    <mergeCell ref="J334:L334"/>
    <mergeCell ref="M334:O334"/>
    <mergeCell ref="P334:R334"/>
    <mergeCell ref="S334:U334"/>
    <mergeCell ref="V334:X335"/>
    <mergeCell ref="D335:F335"/>
    <mergeCell ref="G335:I335"/>
    <mergeCell ref="J335:L335"/>
    <mergeCell ref="M335:O335"/>
    <mergeCell ref="P335:R335"/>
    <mergeCell ref="S335:U335"/>
    <mergeCell ref="D337:F337"/>
    <mergeCell ref="G337:I337"/>
    <mergeCell ref="J337:L337"/>
    <mergeCell ref="M337:O337"/>
    <mergeCell ref="P337:R337"/>
    <mergeCell ref="S337:U337"/>
    <mergeCell ref="V337:X337"/>
    <mergeCell ref="D344:F344"/>
    <mergeCell ref="G344:I344"/>
    <mergeCell ref="J344:L344"/>
    <mergeCell ref="M344:O344"/>
    <mergeCell ref="P344:R344"/>
    <mergeCell ref="S344:U344"/>
    <mergeCell ref="C349:C350"/>
    <mergeCell ref="D349:F350"/>
    <mergeCell ref="G349:I350"/>
    <mergeCell ref="J349:L350"/>
    <mergeCell ref="M349:O350"/>
    <mergeCell ref="P349:R350"/>
    <mergeCell ref="S349:U350"/>
    <mergeCell ref="D353:F353"/>
    <mergeCell ref="G353:I353"/>
    <mergeCell ref="J353:L353"/>
    <mergeCell ref="M353:O353"/>
    <mergeCell ref="P353:R353"/>
    <mergeCell ref="S353:U353"/>
    <mergeCell ref="D356:F356"/>
    <mergeCell ref="G356:I356"/>
    <mergeCell ref="J356:L356"/>
    <mergeCell ref="M356:O356"/>
    <mergeCell ref="P356:R356"/>
    <mergeCell ref="S356:U356"/>
    <mergeCell ref="C381:X381"/>
    <mergeCell ref="C382:C383"/>
    <mergeCell ref="D382:F382"/>
    <mergeCell ref="G382:I382"/>
    <mergeCell ref="J382:L382"/>
    <mergeCell ref="M382:O382"/>
    <mergeCell ref="P382:R382"/>
    <mergeCell ref="S382:U382"/>
    <mergeCell ref="V382:X383"/>
    <mergeCell ref="D383:F383"/>
    <mergeCell ref="G383:I383"/>
    <mergeCell ref="J383:L383"/>
    <mergeCell ref="M383:O383"/>
    <mergeCell ref="P383:R383"/>
    <mergeCell ref="S383:U383"/>
    <mergeCell ref="D385:F385"/>
    <mergeCell ref="G385:I385"/>
    <mergeCell ref="J385:L385"/>
    <mergeCell ref="M385:O385"/>
    <mergeCell ref="P385:R385"/>
    <mergeCell ref="S385:U385"/>
    <mergeCell ref="V385:X385"/>
    <mergeCell ref="D392:F392"/>
    <mergeCell ref="G392:I392"/>
    <mergeCell ref="J392:L392"/>
    <mergeCell ref="M392:O392"/>
    <mergeCell ref="P392:R392"/>
    <mergeCell ref="S392:U392"/>
    <mergeCell ref="C397:C398"/>
    <mergeCell ref="D397:F398"/>
    <mergeCell ref="G397:I398"/>
    <mergeCell ref="J397:L398"/>
    <mergeCell ref="M397:O398"/>
    <mergeCell ref="P397:R398"/>
    <mergeCell ref="S397:U398"/>
    <mergeCell ref="D401:F401"/>
    <mergeCell ref="G401:I401"/>
    <mergeCell ref="J401:L401"/>
    <mergeCell ref="M401:O401"/>
    <mergeCell ref="P401:R401"/>
    <mergeCell ref="S401:U401"/>
    <mergeCell ref="V433:X433"/>
    <mergeCell ref="D440:F440"/>
    <mergeCell ref="G440:I440"/>
    <mergeCell ref="J440:L440"/>
    <mergeCell ref="M440:O440"/>
    <mergeCell ref="P440:R440"/>
    <mergeCell ref="S440:U440"/>
    <mergeCell ref="V440:X440"/>
    <mergeCell ref="D404:F404"/>
    <mergeCell ref="G404:I404"/>
    <mergeCell ref="J404:L404"/>
    <mergeCell ref="M404:O404"/>
    <mergeCell ref="P404:R404"/>
    <mergeCell ref="S404:U404"/>
    <mergeCell ref="C429:X429"/>
    <mergeCell ref="C430:C431"/>
    <mergeCell ref="V430:X431"/>
    <mergeCell ref="V404:X404"/>
    <mergeCell ref="D430:F431"/>
    <mergeCell ref="G430:I431"/>
    <mergeCell ref="J430:L431"/>
    <mergeCell ref="M430:O431"/>
    <mergeCell ref="P430:R431"/>
    <mergeCell ref="S430:U431"/>
    <mergeCell ref="C445:C446"/>
    <mergeCell ref="D445:F446"/>
    <mergeCell ref="G445:I446"/>
    <mergeCell ref="J445:L446"/>
    <mergeCell ref="M445:O446"/>
    <mergeCell ref="P445:R446"/>
    <mergeCell ref="S445:U446"/>
    <mergeCell ref="D433:F433"/>
    <mergeCell ref="G433:I433"/>
    <mergeCell ref="J433:L433"/>
    <mergeCell ref="M433:O433"/>
    <mergeCell ref="P433:R433"/>
    <mergeCell ref="S433:U433"/>
    <mergeCell ref="V452:X452"/>
    <mergeCell ref="V449:X449"/>
    <mergeCell ref="V445:X446"/>
    <mergeCell ref="D452:F452"/>
    <mergeCell ref="G452:I452"/>
    <mergeCell ref="J452:L452"/>
    <mergeCell ref="M452:O452"/>
    <mergeCell ref="P452:R452"/>
    <mergeCell ref="S452:U452"/>
    <mergeCell ref="D449:F449"/>
    <mergeCell ref="G449:I449"/>
    <mergeCell ref="J449:L449"/>
    <mergeCell ref="M449:O449"/>
    <mergeCell ref="P449:R449"/>
    <mergeCell ref="S449:U449"/>
    <mergeCell ref="V253:X254"/>
    <mergeCell ref="V257:X257"/>
    <mergeCell ref="V260:X260"/>
    <mergeCell ref="V205:X206"/>
    <mergeCell ref="V209:X209"/>
    <mergeCell ref="V401:X401"/>
    <mergeCell ref="V397:X398"/>
    <mergeCell ref="V392:X392"/>
    <mergeCell ref="V356:X356"/>
    <mergeCell ref="V353:X353"/>
    <mergeCell ref="V349:X350"/>
    <mergeCell ref="V344:X344"/>
    <mergeCell ref="V296:X296"/>
    <mergeCell ref="V301:X302"/>
    <mergeCell ref="V305:X305"/>
    <mergeCell ref="V308:X308"/>
  </mergeCells>
  <printOptions horizontalCentered="1"/>
  <pageMargins left="0" right="0" top="0.9055118110236221" bottom="0" header="0.51181102362204722" footer="0"/>
  <pageSetup paperSize="9" scale="70" orientation="landscape" r:id="rId1"/>
  <headerFooter alignWithMargins="0">
    <oddHeader>&amp;C&amp;"Times New Roman,Félkövér"&amp;11ELEK VÁROS ÖNKORMÁNYZATA ÉS INTÉZMÉNYEI BEVÉTELEI
FELADATOK ÉS KORMÁNYZATI FUNCKIÓK SZERINTI BONTÁSBAN
2025. ÉV&amp;R4. melléklet a  ....önkormányzati rendelethez
adatok E Ft-ban</oddHeader>
  </headerFooter>
  <rowBreaks count="3" manualBreakCount="3">
    <brk id="32" max="16383" man="1"/>
    <brk id="62" max="16383" man="1"/>
    <brk id="9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39997558519241921"/>
  </sheetPr>
  <dimension ref="A1:AV40"/>
  <sheetViews>
    <sheetView view="pageLayout" topLeftCell="U1" zoomScale="70" zoomScaleNormal="100" zoomScalePageLayoutView="70" workbookViewId="0">
      <selection activeCell="AJ5" sqref="AJ5"/>
    </sheetView>
  </sheetViews>
  <sheetFormatPr defaultColWidth="4.33203125" defaultRowHeight="13.8"/>
  <cols>
    <col min="1" max="1" width="6.44140625" style="38" customWidth="1"/>
    <col min="2" max="2" width="46.6640625" style="56" customWidth="1"/>
    <col min="3" max="3" width="6" style="56" bestFit="1" customWidth="1"/>
    <col min="4" max="4" width="10.5546875" style="646" bestFit="1" customWidth="1"/>
    <col min="5" max="5" width="10" style="79" customWidth="1"/>
    <col min="6" max="10" width="8.6640625" style="80" customWidth="1"/>
    <col min="11" max="11" width="10.6640625" style="80" bestFit="1" customWidth="1"/>
    <col min="12" max="12" width="9.6640625" style="32" customWidth="1"/>
    <col min="13" max="18" width="9" style="31" customWidth="1"/>
    <col min="19" max="19" width="9.6640625" style="32" customWidth="1"/>
    <col min="20" max="25" width="9" style="31" customWidth="1"/>
    <col min="26" max="26" width="9.6640625" style="32" customWidth="1"/>
    <col min="27" max="32" width="9" style="31" customWidth="1"/>
    <col min="33" max="33" width="9.6640625" style="32" customWidth="1"/>
    <col min="34" max="39" width="9" style="31" customWidth="1"/>
    <col min="40" max="40" width="9.6640625" style="32" customWidth="1"/>
    <col min="41" max="45" width="9" style="31" customWidth="1"/>
    <col min="46" max="46" width="10.44140625" style="31" bestFit="1" customWidth="1"/>
    <col min="47" max="47" width="10.44140625" style="32" bestFit="1" customWidth="1"/>
    <col min="48" max="48" width="10.44140625" style="31" bestFit="1" customWidth="1"/>
    <col min="49" max="16384" width="4.33203125" style="31"/>
  </cols>
  <sheetData>
    <row r="1" spans="1:48" s="34" customFormat="1" ht="12" customHeight="1" thickBot="1">
      <c r="C1" s="76"/>
      <c r="D1" s="644"/>
      <c r="E1" s="703"/>
      <c r="F1" s="703"/>
      <c r="G1" s="611"/>
      <c r="H1" s="611"/>
      <c r="I1" s="611"/>
      <c r="J1" s="611"/>
      <c r="K1" s="611"/>
      <c r="L1" s="693"/>
      <c r="M1" s="693"/>
      <c r="N1" s="612"/>
      <c r="O1" s="612"/>
      <c r="P1" s="612"/>
      <c r="Q1" s="612"/>
      <c r="R1" s="612"/>
      <c r="S1" s="693"/>
      <c r="T1" s="693"/>
      <c r="U1" s="612"/>
      <c r="V1" s="612"/>
      <c r="W1" s="612"/>
      <c r="X1" s="612"/>
      <c r="Y1" s="612"/>
      <c r="Z1" s="693"/>
      <c r="AA1" s="693"/>
      <c r="AB1" s="612"/>
      <c r="AC1" s="612"/>
      <c r="AD1" s="612"/>
      <c r="AE1" s="612"/>
      <c r="AF1" s="612"/>
      <c r="AG1" s="693"/>
      <c r="AH1" s="693"/>
      <c r="AI1" s="612"/>
      <c r="AJ1" s="612"/>
      <c r="AK1" s="612"/>
      <c r="AL1" s="612"/>
      <c r="AM1" s="612"/>
      <c r="AN1" s="693"/>
      <c r="AO1" s="693"/>
      <c r="AP1" s="612"/>
      <c r="AQ1" s="612"/>
      <c r="AR1" s="612"/>
      <c r="AS1" s="612"/>
      <c r="AT1" s="612"/>
      <c r="AU1" s="693"/>
      <c r="AV1" s="693"/>
    </row>
    <row r="2" spans="1:48" s="76" customFormat="1" ht="100.5" customHeight="1" thickBot="1">
      <c r="A2" s="77"/>
      <c r="D2" s="816" t="s">
        <v>250</v>
      </c>
      <c r="E2" s="817"/>
      <c r="F2" s="817"/>
      <c r="G2" s="817"/>
      <c r="H2" s="817"/>
      <c r="I2" s="817"/>
      <c r="J2" s="818"/>
      <c r="K2" s="816" t="s">
        <v>251</v>
      </c>
      <c r="L2" s="817"/>
      <c r="M2" s="817"/>
      <c r="N2" s="817"/>
      <c r="O2" s="817"/>
      <c r="P2" s="817"/>
      <c r="Q2" s="818"/>
      <c r="R2" s="816" t="s">
        <v>252</v>
      </c>
      <c r="S2" s="817"/>
      <c r="T2" s="817"/>
      <c r="U2" s="817"/>
      <c r="V2" s="817"/>
      <c r="W2" s="817"/>
      <c r="X2" s="818"/>
      <c r="Y2" s="816" t="s">
        <v>253</v>
      </c>
      <c r="Z2" s="817"/>
      <c r="AA2" s="817"/>
      <c r="AB2" s="817"/>
      <c r="AC2" s="817"/>
      <c r="AD2" s="817"/>
      <c r="AE2" s="818"/>
      <c r="AF2" s="816" t="s">
        <v>254</v>
      </c>
      <c r="AG2" s="817"/>
      <c r="AH2" s="817"/>
      <c r="AI2" s="817"/>
      <c r="AJ2" s="817"/>
      <c r="AK2" s="817"/>
      <c r="AL2" s="818"/>
      <c r="AM2" s="816" t="s">
        <v>255</v>
      </c>
      <c r="AN2" s="817"/>
      <c r="AO2" s="817"/>
      <c r="AP2" s="817"/>
      <c r="AQ2" s="817"/>
      <c r="AR2" s="817"/>
      <c r="AS2" s="818"/>
      <c r="AT2" s="726" t="s">
        <v>7</v>
      </c>
      <c r="AU2" s="727"/>
      <c r="AV2" s="728"/>
    </row>
    <row r="3" spans="1:48" s="76" customFormat="1" ht="81.599999999999994" customHeight="1">
      <c r="A3" s="157" t="s">
        <v>33</v>
      </c>
      <c r="B3" s="158" t="s">
        <v>105</v>
      </c>
      <c r="C3" s="228" t="s">
        <v>111</v>
      </c>
      <c r="D3" s="636" t="s">
        <v>372</v>
      </c>
      <c r="E3" s="551" t="s">
        <v>195</v>
      </c>
      <c r="F3" s="551" t="s">
        <v>374</v>
      </c>
      <c r="G3" s="551" t="s">
        <v>369</v>
      </c>
      <c r="H3" s="551" t="s">
        <v>370</v>
      </c>
      <c r="I3" s="551" t="s">
        <v>371</v>
      </c>
      <c r="J3" s="637" t="s">
        <v>7</v>
      </c>
      <c r="K3" s="638" t="s">
        <v>372</v>
      </c>
      <c r="L3" s="551" t="s">
        <v>195</v>
      </c>
      <c r="M3" s="551" t="s">
        <v>374</v>
      </c>
      <c r="N3" s="551" t="s">
        <v>369</v>
      </c>
      <c r="O3" s="551" t="s">
        <v>370</v>
      </c>
      <c r="P3" s="551" t="s">
        <v>371</v>
      </c>
      <c r="Q3" s="637" t="s">
        <v>7</v>
      </c>
      <c r="R3" s="638" t="s">
        <v>372</v>
      </c>
      <c r="S3" s="551" t="s">
        <v>195</v>
      </c>
      <c r="T3" s="551" t="s">
        <v>374</v>
      </c>
      <c r="U3" s="551" t="s">
        <v>369</v>
      </c>
      <c r="V3" s="551" t="s">
        <v>370</v>
      </c>
      <c r="W3" s="551" t="s">
        <v>371</v>
      </c>
      <c r="X3" s="637" t="s">
        <v>7</v>
      </c>
      <c r="Y3" s="638" t="s">
        <v>372</v>
      </c>
      <c r="Z3" s="551" t="s">
        <v>195</v>
      </c>
      <c r="AA3" s="551" t="s">
        <v>374</v>
      </c>
      <c r="AB3" s="551" t="s">
        <v>369</v>
      </c>
      <c r="AC3" s="551" t="s">
        <v>370</v>
      </c>
      <c r="AD3" s="551" t="s">
        <v>371</v>
      </c>
      <c r="AE3" s="637" t="s">
        <v>7</v>
      </c>
      <c r="AF3" s="638" t="s">
        <v>372</v>
      </c>
      <c r="AG3" s="551" t="s">
        <v>195</v>
      </c>
      <c r="AH3" s="551" t="s">
        <v>374</v>
      </c>
      <c r="AI3" s="551" t="s">
        <v>369</v>
      </c>
      <c r="AJ3" s="551" t="s">
        <v>370</v>
      </c>
      <c r="AK3" s="551" t="s">
        <v>371</v>
      </c>
      <c r="AL3" s="637" t="s">
        <v>7</v>
      </c>
      <c r="AM3" s="638" t="s">
        <v>372</v>
      </c>
      <c r="AN3" s="551" t="s">
        <v>195</v>
      </c>
      <c r="AO3" s="551" t="s">
        <v>374</v>
      </c>
      <c r="AP3" s="551" t="s">
        <v>369</v>
      </c>
      <c r="AQ3" s="551" t="s">
        <v>370</v>
      </c>
      <c r="AR3" s="551" t="s">
        <v>371</v>
      </c>
      <c r="AS3" s="637" t="s">
        <v>7</v>
      </c>
      <c r="AT3" s="678" t="s">
        <v>372</v>
      </c>
      <c r="AU3" s="556" t="s">
        <v>247</v>
      </c>
      <c r="AV3" s="557" t="s">
        <v>365</v>
      </c>
    </row>
    <row r="4" spans="1:48" ht="16.95" customHeight="1">
      <c r="A4" s="220" t="s">
        <v>45</v>
      </c>
      <c r="B4" s="155" t="s">
        <v>47</v>
      </c>
      <c r="C4" s="229"/>
      <c r="D4" s="716"/>
      <c r="E4" s="717"/>
      <c r="F4" s="717"/>
      <c r="G4" s="717"/>
      <c r="H4" s="717"/>
      <c r="I4" s="717"/>
      <c r="J4" s="819"/>
      <c r="K4" s="707"/>
      <c r="L4" s="708"/>
      <c r="M4" s="708"/>
      <c r="N4" s="708"/>
      <c r="O4" s="708"/>
      <c r="P4" s="708"/>
      <c r="Q4" s="709"/>
      <c r="R4" s="707"/>
      <c r="S4" s="708"/>
      <c r="T4" s="708"/>
      <c r="U4" s="708"/>
      <c r="V4" s="708"/>
      <c r="W4" s="708"/>
      <c r="X4" s="709"/>
      <c r="Y4" s="707"/>
      <c r="Z4" s="708"/>
      <c r="AA4" s="708"/>
      <c r="AB4" s="708"/>
      <c r="AC4" s="708"/>
      <c r="AD4" s="708"/>
      <c r="AE4" s="709"/>
      <c r="AF4" s="707"/>
      <c r="AG4" s="708"/>
      <c r="AH4" s="708"/>
      <c r="AI4" s="708"/>
      <c r="AJ4" s="708"/>
      <c r="AK4" s="708"/>
      <c r="AL4" s="709"/>
      <c r="AM4" s="707"/>
      <c r="AN4" s="708"/>
      <c r="AO4" s="708"/>
      <c r="AP4" s="708"/>
      <c r="AQ4" s="708"/>
      <c r="AR4" s="708"/>
      <c r="AS4" s="709"/>
      <c r="AT4" s="820"/>
      <c r="AU4" s="820"/>
      <c r="AV4" s="821"/>
    </row>
    <row r="5" spans="1:48" ht="17.100000000000001" customHeight="1">
      <c r="A5" s="220">
        <v>1</v>
      </c>
      <c r="B5" s="155" t="s">
        <v>1</v>
      </c>
      <c r="C5" s="230" t="s">
        <v>133</v>
      </c>
      <c r="D5" s="144">
        <v>221737376</v>
      </c>
      <c r="E5" s="143">
        <v>141192646</v>
      </c>
      <c r="F5" s="143">
        <v>133698590.32863849</v>
      </c>
      <c r="G5" s="143">
        <v>5414575</v>
      </c>
      <c r="H5" s="143">
        <f>'6 melléklet'!$D5+'6 melléklet'!$E5+'6 melléklet'!$F5-$E5-$F5-$G5</f>
        <v>0</v>
      </c>
      <c r="I5" s="143">
        <f>'6 melléklet'!$D5+'6 melléklet'!$E5+'6 melléklet'!$F5-$E5-$F5-$G5-$H5</f>
        <v>0</v>
      </c>
      <c r="J5" s="152">
        <f>SUM(E5:I5)</f>
        <v>280305811.32863849</v>
      </c>
      <c r="K5" s="144">
        <v>150489923</v>
      </c>
      <c r="L5" s="143">
        <v>144620723</v>
      </c>
      <c r="M5" s="143">
        <v>11848630.973451316</v>
      </c>
      <c r="N5" s="143">
        <v>0</v>
      </c>
      <c r="O5" s="143">
        <f>'6 melléklet'!$G5+'6 melléklet'!$H5+'6 melléklet'!$I5-$L5-$M5-$N5</f>
        <v>0</v>
      </c>
      <c r="P5" s="143">
        <f>'6 melléklet'!$G5+'6 melléklet'!$H5+'6 melléklet'!$I5-$L5-$M5-$N5-$O5</f>
        <v>0</v>
      </c>
      <c r="Q5" s="152">
        <f>SUM(L5:P5)</f>
        <v>156469353.97345132</v>
      </c>
      <c r="R5" s="144">
        <v>190845505</v>
      </c>
      <c r="S5" s="143">
        <v>195293385</v>
      </c>
      <c r="T5" s="143">
        <v>7846987.6106194556</v>
      </c>
      <c r="U5" s="143">
        <v>7759378</v>
      </c>
      <c r="V5" s="143">
        <f>'6 melléklet'!$J5+'6 melléklet'!$K5+'6 melléklet'!$L5-$S5-$T5-$U5</f>
        <v>4485801</v>
      </c>
      <c r="W5" s="143">
        <f>'6 melléklet'!$J5+'6 melléklet'!$K5+'6 melléklet'!$L5-$S5-$T5-$U5-$V5</f>
        <v>0</v>
      </c>
      <c r="X5" s="152">
        <f>SUM(S5:W5)</f>
        <v>215385551.61061946</v>
      </c>
      <c r="Y5" s="144">
        <v>13310839</v>
      </c>
      <c r="Z5" s="143">
        <v>13613443</v>
      </c>
      <c r="AA5" s="143">
        <v>0</v>
      </c>
      <c r="AB5" s="143">
        <v>0</v>
      </c>
      <c r="AC5" s="143">
        <f>'6 melléklet'!$M5+'6 melléklet'!$N5+'6 melléklet'!$O5-$Z5-$AA5-$AB5</f>
        <v>0</v>
      </c>
      <c r="AD5" s="143">
        <f>'6 melléklet'!$M5+'6 melléklet'!$N5+'6 melléklet'!$O5-$Z5-$AA5-$AB5-$AC5</f>
        <v>0</v>
      </c>
      <c r="AE5" s="152">
        <f>SUM(Z5:AD5)</f>
        <v>13613443</v>
      </c>
      <c r="AF5" s="144">
        <v>87528602</v>
      </c>
      <c r="AG5" s="143">
        <v>90324400</v>
      </c>
      <c r="AH5" s="143">
        <v>2508304.4247787595</v>
      </c>
      <c r="AI5" s="143">
        <v>1718854</v>
      </c>
      <c r="AJ5" s="143">
        <f>'6 melléklet'!$P5+'6 melléklet'!$Q5+'6 melléklet'!$R5-$AG5-$AH5-$AI5</f>
        <v>1139594</v>
      </c>
      <c r="AK5" s="143">
        <f>'6 melléklet'!$P5+'6 melléklet'!$Q5+'6 melléklet'!$R5-$AG5-$AH5-$AI5-$AJ5</f>
        <v>0</v>
      </c>
      <c r="AL5" s="152">
        <f>SUM(AG5:AK5)</f>
        <v>95691152.424778759</v>
      </c>
      <c r="AM5" s="144">
        <v>67720868</v>
      </c>
      <c r="AN5" s="143">
        <v>71707601</v>
      </c>
      <c r="AO5" s="143">
        <v>1672203.5398230106</v>
      </c>
      <c r="AP5" s="143">
        <v>1137834</v>
      </c>
      <c r="AQ5" s="143">
        <f>'6 melléklet'!$S5+'6 melléklet'!$T5+'6 melléklet'!$U5-$AN5-$AO5-$AP5</f>
        <v>775010</v>
      </c>
      <c r="AR5" s="143">
        <f>'6 melléklet'!$S5+'6 melléklet'!$T5+'6 melléklet'!$U5-$AN5-$AO5-$AP5-$AQ5</f>
        <v>0</v>
      </c>
      <c r="AS5" s="152">
        <f>SUM(AN5:AR5)</f>
        <v>75292648.539823011</v>
      </c>
      <c r="AT5" s="679">
        <f>D5+K5+R5+Y5+AF5+AM5</f>
        <v>731633113</v>
      </c>
      <c r="AU5" s="211">
        <f>E5+L5+S5+Z5+AG5+AN5</f>
        <v>656752198</v>
      </c>
      <c r="AV5" s="214">
        <f>'6 melléklet'!V5+'6 melléklet'!W5+'6 melléklet'!X5</f>
        <v>836757960.87731123</v>
      </c>
    </row>
    <row r="6" spans="1:48" ht="27.6">
      <c r="A6" s="220">
        <v>2</v>
      </c>
      <c r="B6" s="155" t="s">
        <v>49</v>
      </c>
      <c r="C6" s="230" t="s">
        <v>134</v>
      </c>
      <c r="D6" s="144">
        <v>20927825</v>
      </c>
      <c r="E6" s="143">
        <v>14678438</v>
      </c>
      <c r="F6" s="143">
        <v>9376040.0713615008</v>
      </c>
      <c r="G6" s="143">
        <v>739035</v>
      </c>
      <c r="H6" s="143">
        <f>'6 melléklet'!$D6+'6 melléklet'!$E6+'6 melléklet'!$F6-$E6-$F6-$G6</f>
        <v>0</v>
      </c>
      <c r="I6" s="143">
        <f>'6 melléklet'!$D6+'6 melléklet'!$E6+'6 melléklet'!$F6-$E6-$F6-$G6-$H6</f>
        <v>0</v>
      </c>
      <c r="J6" s="152">
        <f t="shared" ref="J6:J22" si="0">SUM(E6:I6)</f>
        <v>24793513.071361501</v>
      </c>
      <c r="K6" s="144">
        <v>20455400</v>
      </c>
      <c r="L6" s="143">
        <v>19580382</v>
      </c>
      <c r="M6" s="143">
        <v>1540322.0265486725</v>
      </c>
      <c r="N6" s="143">
        <v>0</v>
      </c>
      <c r="O6" s="143">
        <f>'6 melléklet'!$G6+'6 melléklet'!$H6+'6 melléklet'!$I6-$L6-$M6-$N6</f>
        <v>0</v>
      </c>
      <c r="P6" s="143">
        <f>'6 melléklet'!$G6+'6 melléklet'!$H6+'6 melléklet'!$I6-$L6-$M6-$N6-$O6</f>
        <v>0</v>
      </c>
      <c r="Q6" s="152">
        <f t="shared" ref="Q6:Q23" si="1">SUM(L6:P6)</f>
        <v>21120704.026548672</v>
      </c>
      <c r="R6" s="144">
        <v>25461806</v>
      </c>
      <c r="S6" s="143">
        <v>25768640</v>
      </c>
      <c r="T6" s="143">
        <v>1020108.3893805295</v>
      </c>
      <c r="U6" s="143">
        <v>1008719</v>
      </c>
      <c r="V6" s="143">
        <f>'6 melléklet'!$J6+'6 melléklet'!$K6+'6 melléklet'!$L6-$S6-$T6-$U6</f>
        <v>670292</v>
      </c>
      <c r="W6" s="143">
        <f>'6 melléklet'!$J6+'6 melléklet'!$K6+'6 melléklet'!$L6-$S6-$T6-$U6-$V6</f>
        <v>0</v>
      </c>
      <c r="X6" s="152">
        <f t="shared" ref="X6:X23" si="2">SUM(S6:W6)</f>
        <v>28467759.38938053</v>
      </c>
      <c r="Y6" s="144">
        <v>1659920</v>
      </c>
      <c r="Z6" s="143">
        <v>1740748</v>
      </c>
      <c r="AA6" s="143">
        <v>0</v>
      </c>
      <c r="AB6" s="143">
        <v>0</v>
      </c>
      <c r="AC6" s="143">
        <f>'6 melléklet'!$M6+'6 melléklet'!$N6+'6 melléklet'!$O6-$Z6-$AA6-$AB6</f>
        <v>0</v>
      </c>
      <c r="AD6" s="143">
        <f>'6 melléklet'!$M6+'6 melléklet'!$N6+'6 melléklet'!$O6-$Z6-$AA6-$AB6-$AC6</f>
        <v>0</v>
      </c>
      <c r="AE6" s="152">
        <f t="shared" ref="AE6:AE23" si="3">SUM(Z6:AD6)</f>
        <v>1740748</v>
      </c>
      <c r="AF6" s="144">
        <v>11907219</v>
      </c>
      <c r="AG6" s="143">
        <v>12009432</v>
      </c>
      <c r="AH6" s="143">
        <v>326079.57522123866</v>
      </c>
      <c r="AI6" s="143">
        <v>223451</v>
      </c>
      <c r="AJ6" s="143">
        <f>'6 melléklet'!$P6+'6 melléklet'!$Q6+'6 melléklet'!$R6-$AG6-$AH6-$AI6</f>
        <v>170284</v>
      </c>
      <c r="AK6" s="143">
        <f>'6 melléklet'!$P6+'6 melléklet'!$Q6+'6 melléklet'!$R6-$AG6-$AH6-$AI6-$AJ6</f>
        <v>0</v>
      </c>
      <c r="AL6" s="152">
        <f>SUM(AG6:AK6)</f>
        <v>12729246.575221239</v>
      </c>
      <c r="AM6" s="144">
        <v>9429697</v>
      </c>
      <c r="AN6" s="143">
        <v>9371908</v>
      </c>
      <c r="AO6" s="143">
        <v>217386.4601769913</v>
      </c>
      <c r="AP6" s="143">
        <v>147918</v>
      </c>
      <c r="AQ6" s="143">
        <f>'6 melléklet'!$S6+'6 melléklet'!$T6+'6 melléklet'!$U6-$AN6-$AO6-$AP6</f>
        <v>115806</v>
      </c>
      <c r="AR6" s="143">
        <f>'6 melléklet'!$S6+'6 melléklet'!$T6+'6 melléklet'!$U6-$AN6-$AO6-$AP6-$AQ6</f>
        <v>0</v>
      </c>
      <c r="AS6" s="152">
        <f>SUM(AN6:AR6)</f>
        <v>9853018.4601769913</v>
      </c>
      <c r="AT6" s="679">
        <f>D6+K6+R6+Y6+AF6+AM6</f>
        <v>89841867</v>
      </c>
      <c r="AU6" s="211">
        <f>E6+L6+S6+Z6+AG6+AN6</f>
        <v>83149548</v>
      </c>
      <c r="AV6" s="214">
        <f>'6 melléklet'!V6+'6 melléklet'!W6+'6 melléklet'!X6</f>
        <v>98704989.52268894</v>
      </c>
    </row>
    <row r="7" spans="1:48" ht="17.100000000000001" customHeight="1">
      <c r="A7" s="220">
        <v>3</v>
      </c>
      <c r="B7" s="155" t="s">
        <v>2</v>
      </c>
      <c r="C7" s="230" t="s">
        <v>136</v>
      </c>
      <c r="D7" s="144">
        <v>181472225</v>
      </c>
      <c r="E7" s="143">
        <v>138732500</v>
      </c>
      <c r="F7" s="143">
        <v>5415938</v>
      </c>
      <c r="G7" s="143">
        <v>46243819.479999989</v>
      </c>
      <c r="H7" s="143">
        <f>'6 melléklet'!$D7+'6 melléklet'!$E7+'6 melléklet'!$F7-$E7-$F7-$G7</f>
        <v>37635848</v>
      </c>
      <c r="I7" s="143">
        <f>'6 melléklet'!$D7+'6 melléklet'!$E7+'6 melléklet'!$F7-$E7-$F7-$G7-$H7</f>
        <v>0</v>
      </c>
      <c r="J7" s="152">
        <f t="shared" si="0"/>
        <v>228028105.47999999</v>
      </c>
      <c r="K7" s="144">
        <v>19493980</v>
      </c>
      <c r="L7" s="143">
        <v>24210001</v>
      </c>
      <c r="M7" s="143">
        <v>75000</v>
      </c>
      <c r="N7" s="143">
        <v>0</v>
      </c>
      <c r="O7" s="143">
        <f>'6 melléklet'!$G7+'6 melléklet'!$H7+'6 melléklet'!$I7-$L7-$M7-$N7</f>
        <v>0</v>
      </c>
      <c r="P7" s="143">
        <f>'6 melléklet'!$G7+'6 melléklet'!$H7+'6 melléklet'!$I7-$L7-$M7-$N7-$O7</f>
        <v>0</v>
      </c>
      <c r="Q7" s="152">
        <f t="shared" si="1"/>
        <v>24285001</v>
      </c>
      <c r="R7" s="144">
        <v>25207949</v>
      </c>
      <c r="S7" s="143">
        <v>38687141</v>
      </c>
      <c r="T7" s="143">
        <v>-1824116</v>
      </c>
      <c r="U7" s="143">
        <v>0</v>
      </c>
      <c r="V7" s="143">
        <f>'6 melléklet'!$J7+'6 melléklet'!$K7+'6 melléklet'!$L7-$S7-$T7-$U7</f>
        <v>0</v>
      </c>
      <c r="W7" s="143">
        <f>'6 melléklet'!$J7+'6 melléklet'!$K7+'6 melléklet'!$L7-$S7-$T7-$U7-$V7</f>
        <v>0</v>
      </c>
      <c r="X7" s="152">
        <f t="shared" si="2"/>
        <v>36863025</v>
      </c>
      <c r="Y7" s="144">
        <v>10967495</v>
      </c>
      <c r="Z7" s="143">
        <v>14200000</v>
      </c>
      <c r="AA7" s="143">
        <v>4877</v>
      </c>
      <c r="AB7" s="143">
        <v>0</v>
      </c>
      <c r="AC7" s="143">
        <f>'6 melléklet'!$M7+'6 melléklet'!$N7+'6 melléklet'!$O7-$Z7-$AA7-$AB7</f>
        <v>0</v>
      </c>
      <c r="AD7" s="143">
        <f>'6 melléklet'!$M7+'6 melléklet'!$N7+'6 melléklet'!$O7-$Z7-$AA7-$AB7-$AC7</f>
        <v>0</v>
      </c>
      <c r="AE7" s="152">
        <f t="shared" si="3"/>
        <v>14204877</v>
      </c>
      <c r="AF7" s="144">
        <v>100824984</v>
      </c>
      <c r="AG7" s="143">
        <v>100484284</v>
      </c>
      <c r="AH7" s="143">
        <v>218255</v>
      </c>
      <c r="AI7" s="143">
        <v>0</v>
      </c>
      <c r="AJ7" s="143">
        <f>'6 melléklet'!$P7+'6 melléklet'!$Q7+'6 melléklet'!$R7-$AG7-$AH7-$AI7</f>
        <v>0</v>
      </c>
      <c r="AK7" s="143">
        <f>'6 melléklet'!$P7+'6 melléklet'!$Q7+'6 melléklet'!$R7-$AG7-$AH7-$AI7-$AJ7</f>
        <v>0</v>
      </c>
      <c r="AL7" s="152">
        <f t="shared" ref="AL7:AL23" si="4">SUM(AG7:AK7)</f>
        <v>100702539</v>
      </c>
      <c r="AM7" s="144">
        <v>227560506</v>
      </c>
      <c r="AN7" s="143">
        <v>230844662</v>
      </c>
      <c r="AO7" s="143">
        <v>-29775</v>
      </c>
      <c r="AP7" s="143">
        <v>7118602</v>
      </c>
      <c r="AQ7" s="143">
        <f>'6 melléklet'!$S7+'6 melléklet'!$T7+'6 melléklet'!$U7-$AN7-$AO7-$AP7</f>
        <v>0</v>
      </c>
      <c r="AR7" s="143">
        <f>'6 melléklet'!$S7+'6 melléklet'!$T7+'6 melléklet'!$U7-$AN7-$AO7-$AP7-$AQ7</f>
        <v>0</v>
      </c>
      <c r="AS7" s="152">
        <f t="shared" ref="AS7:AS23" si="5">SUM(AN7:AR7)</f>
        <v>237933489</v>
      </c>
      <c r="AT7" s="679">
        <f t="shared" ref="AT7:AT23" si="6">D7+K7+R7+Y7+AF7+AM7</f>
        <v>565527139</v>
      </c>
      <c r="AU7" s="211">
        <f>E7+L7+S7+Z7+AG7+AN7</f>
        <v>547158588</v>
      </c>
      <c r="AV7" s="214">
        <f>'6 melléklet'!V7+'6 melléklet'!W7+'6 melléklet'!X7</f>
        <v>642017036.48000002</v>
      </c>
    </row>
    <row r="8" spans="1:48" ht="17.100000000000001" customHeight="1">
      <c r="A8" s="220">
        <v>4</v>
      </c>
      <c r="B8" s="155" t="s">
        <v>43</v>
      </c>
      <c r="C8" s="230" t="s">
        <v>137</v>
      </c>
      <c r="D8" s="144">
        <v>34094171</v>
      </c>
      <c r="E8" s="143">
        <v>24999500</v>
      </c>
      <c r="F8" s="143">
        <v>0</v>
      </c>
      <c r="G8" s="143">
        <v>0</v>
      </c>
      <c r="H8" s="143">
        <f>'6 melléklet'!$D8+'6 melléklet'!$E8+'6 melléklet'!$F8-$E8-$F8-$G8</f>
        <v>0</v>
      </c>
      <c r="I8" s="143">
        <f>'6 melléklet'!$D8+'6 melléklet'!$E8+'6 melléklet'!$F8-$E8-$F8-$G8-$H8</f>
        <v>0</v>
      </c>
      <c r="J8" s="152">
        <f t="shared" si="0"/>
        <v>24999500</v>
      </c>
      <c r="K8" s="144"/>
      <c r="L8" s="143">
        <v>0</v>
      </c>
      <c r="M8" s="143">
        <v>0</v>
      </c>
      <c r="N8" s="143">
        <v>0</v>
      </c>
      <c r="O8" s="143">
        <f>'6 melléklet'!$G8+'6 melléklet'!$H8+'6 melléklet'!$I8-$L8-$M8-$N8</f>
        <v>0</v>
      </c>
      <c r="P8" s="143">
        <f>'6 melléklet'!$G8+'6 melléklet'!$H8+'6 melléklet'!$I8-$L8-$M8-$N8-$O8</f>
        <v>0</v>
      </c>
      <c r="Q8" s="152">
        <f t="shared" si="1"/>
        <v>0</v>
      </c>
      <c r="R8" s="144"/>
      <c r="S8" s="143">
        <v>0</v>
      </c>
      <c r="T8" s="143">
        <v>0</v>
      </c>
      <c r="U8" s="143">
        <v>0</v>
      </c>
      <c r="V8" s="143">
        <f>'6 melléklet'!$J8+'6 melléklet'!$K8+'6 melléklet'!$L8-$S8-$T8-$U8</f>
        <v>0</v>
      </c>
      <c r="W8" s="143">
        <f>'6 melléklet'!$J8+'6 melléklet'!$K8+'6 melléklet'!$L8-$S8-$T8-$U8-$V8</f>
        <v>0</v>
      </c>
      <c r="X8" s="152">
        <f t="shared" si="2"/>
        <v>0</v>
      </c>
      <c r="Y8" s="144"/>
      <c r="Z8" s="143">
        <v>0</v>
      </c>
      <c r="AA8" s="143">
        <v>0</v>
      </c>
      <c r="AB8" s="143">
        <v>0</v>
      </c>
      <c r="AC8" s="143">
        <f>'6 melléklet'!$M8+'6 melléklet'!$N8+'6 melléklet'!$O8-$Z8-$AA8-$AB8</f>
        <v>0</v>
      </c>
      <c r="AD8" s="143">
        <f>'6 melléklet'!$M8+'6 melléklet'!$N8+'6 melléklet'!$O8-$Z8-$AA8-$AB8-$AC8</f>
        <v>0</v>
      </c>
      <c r="AE8" s="152">
        <f t="shared" si="3"/>
        <v>0</v>
      </c>
      <c r="AF8" s="144"/>
      <c r="AG8" s="143">
        <v>0</v>
      </c>
      <c r="AH8" s="143">
        <v>0</v>
      </c>
      <c r="AI8" s="143">
        <v>0</v>
      </c>
      <c r="AJ8" s="143">
        <f>'6 melléklet'!$P8+'6 melléklet'!$Q8+'6 melléklet'!$R8-$AG8-$AH8-$AI8</f>
        <v>0</v>
      </c>
      <c r="AK8" s="143">
        <f>'6 melléklet'!$P8+'6 melléklet'!$Q8+'6 melléklet'!$R8-$AG8-$AH8-$AI8-$AJ8</f>
        <v>0</v>
      </c>
      <c r="AL8" s="152">
        <f t="shared" si="4"/>
        <v>0</v>
      </c>
      <c r="AM8" s="144"/>
      <c r="AN8" s="143">
        <v>0</v>
      </c>
      <c r="AO8" s="143">
        <v>0</v>
      </c>
      <c r="AP8" s="143">
        <v>0</v>
      </c>
      <c r="AQ8" s="143">
        <f>'6 melléklet'!$S8+'6 melléklet'!$T8+'6 melléklet'!$U8-$AN8-$AO8-$AP8</f>
        <v>0</v>
      </c>
      <c r="AR8" s="143">
        <f>'6 melléklet'!$S8+'6 melléklet'!$T8+'6 melléklet'!$U8-$AN8-$AO8-$AP8-$AQ8</f>
        <v>0</v>
      </c>
      <c r="AS8" s="152">
        <f t="shared" si="5"/>
        <v>0</v>
      </c>
      <c r="AT8" s="679">
        <f t="shared" si="6"/>
        <v>34094171</v>
      </c>
      <c r="AU8" s="211">
        <f>E8+L8+S8+Z8+AG8+AN8</f>
        <v>24999500</v>
      </c>
      <c r="AV8" s="214">
        <f>'6 melléklet'!V8+'6 melléklet'!W8+'6 melléklet'!X8</f>
        <v>24999500</v>
      </c>
    </row>
    <row r="9" spans="1:48" ht="17.100000000000001" customHeight="1">
      <c r="A9" s="220">
        <v>5</v>
      </c>
      <c r="B9" s="155" t="s">
        <v>50</v>
      </c>
      <c r="C9" s="230" t="s">
        <v>138</v>
      </c>
      <c r="D9" s="144">
        <v>30422433</v>
      </c>
      <c r="E9" s="143">
        <v>6728930</v>
      </c>
      <c r="F9" s="143">
        <v>0</v>
      </c>
      <c r="G9" s="143">
        <v>4000000</v>
      </c>
      <c r="H9" s="143">
        <f>'6 melléklet'!$D9+'6 melléklet'!$E9+'6 melléklet'!$F9-$E9-$F9-$G9</f>
        <v>0</v>
      </c>
      <c r="I9" s="143">
        <f>'6 melléklet'!$D9+'6 melléklet'!$E9+'6 melléklet'!$F9-$E9-$F9-$G9-$H9</f>
        <v>0</v>
      </c>
      <c r="J9" s="152">
        <f t="shared" si="0"/>
        <v>10728930</v>
      </c>
      <c r="K9" s="144"/>
      <c r="L9" s="143">
        <v>0</v>
      </c>
      <c r="M9" s="143">
        <v>0</v>
      </c>
      <c r="N9" s="143">
        <v>0</v>
      </c>
      <c r="O9" s="143">
        <f>'6 melléklet'!$G9+'6 melléklet'!$H9+'6 melléklet'!$I9-$L9-$M9-$N9</f>
        <v>0</v>
      </c>
      <c r="P9" s="143">
        <f>'6 melléklet'!$G9+'6 melléklet'!$H9+'6 melléklet'!$I9-$L9-$M9-$N9-$O9</f>
        <v>0</v>
      </c>
      <c r="Q9" s="152">
        <f t="shared" si="1"/>
        <v>0</v>
      </c>
      <c r="R9" s="144"/>
      <c r="S9" s="143">
        <v>0</v>
      </c>
      <c r="T9" s="143">
        <v>0</v>
      </c>
      <c r="U9" s="143">
        <v>0</v>
      </c>
      <c r="V9" s="143">
        <f>'6 melléklet'!$J9+'6 melléklet'!$K9+'6 melléklet'!$L9-$S9-$T9-$U9</f>
        <v>0</v>
      </c>
      <c r="W9" s="143">
        <f>'6 melléklet'!$J9+'6 melléklet'!$K9+'6 melléklet'!$L9-$S9-$T9-$U9-$V9</f>
        <v>0</v>
      </c>
      <c r="X9" s="152">
        <f t="shared" si="2"/>
        <v>0</v>
      </c>
      <c r="Y9" s="144"/>
      <c r="Z9" s="143">
        <v>0</v>
      </c>
      <c r="AA9" s="143">
        <v>0</v>
      </c>
      <c r="AB9" s="143">
        <v>0</v>
      </c>
      <c r="AC9" s="143">
        <f>'6 melléklet'!$M9+'6 melléklet'!$N9+'6 melléklet'!$O9-$Z9-$AA9-$AB9</f>
        <v>0</v>
      </c>
      <c r="AD9" s="143">
        <f>'6 melléklet'!$M9+'6 melléklet'!$N9+'6 melléklet'!$O9-$Z9-$AA9-$AB9-$AC9</f>
        <v>0</v>
      </c>
      <c r="AE9" s="152">
        <f t="shared" si="3"/>
        <v>0</v>
      </c>
      <c r="AF9" s="144"/>
      <c r="AG9" s="143">
        <v>0</v>
      </c>
      <c r="AH9" s="143">
        <v>0</v>
      </c>
      <c r="AI9" s="143">
        <v>0</v>
      </c>
      <c r="AJ9" s="143">
        <f>'6 melléklet'!$P9+'6 melléklet'!$Q9+'6 melléklet'!$R9-$AG9-$AH9-$AI9</f>
        <v>0</v>
      </c>
      <c r="AK9" s="143">
        <f>'6 melléklet'!$P9+'6 melléklet'!$Q9+'6 melléklet'!$R9-$AG9-$AH9-$AI9-$AJ9</f>
        <v>0</v>
      </c>
      <c r="AL9" s="152">
        <f t="shared" si="4"/>
        <v>0</v>
      </c>
      <c r="AM9" s="144"/>
      <c r="AN9" s="143">
        <v>0</v>
      </c>
      <c r="AO9" s="143">
        <v>0</v>
      </c>
      <c r="AP9" s="143">
        <v>0</v>
      </c>
      <c r="AQ9" s="143">
        <f>'6 melléklet'!$S9+'6 melléklet'!$T9+'6 melléklet'!$U9-$AN9-$AO9-$AP9</f>
        <v>0</v>
      </c>
      <c r="AR9" s="143">
        <f>'6 melléklet'!$S9+'6 melléklet'!$T9+'6 melléklet'!$U9-$AN9-$AO9-$AP9-$AQ9</f>
        <v>0</v>
      </c>
      <c r="AS9" s="152">
        <f t="shared" si="5"/>
        <v>0</v>
      </c>
      <c r="AT9" s="679">
        <f t="shared" si="6"/>
        <v>30422433</v>
      </c>
      <c r="AU9" s="211">
        <f>E9+L9+S9+Z9+AG9+AN9</f>
        <v>6728930</v>
      </c>
      <c r="AV9" s="214">
        <f>'6 melléklet'!V9+'6 melléklet'!W9+'6 melléklet'!X9</f>
        <v>10728930</v>
      </c>
    </row>
    <row r="10" spans="1:48" ht="17.100000000000001" customHeight="1">
      <c r="A10" s="220">
        <v>6</v>
      </c>
      <c r="B10" s="155" t="s">
        <v>92</v>
      </c>
      <c r="C10" s="231" t="s">
        <v>139</v>
      </c>
      <c r="D10" s="645"/>
      <c r="E10" s="146">
        <v>0</v>
      </c>
      <c r="F10" s="143">
        <v>0</v>
      </c>
      <c r="G10" s="143">
        <v>0</v>
      </c>
      <c r="H10" s="143">
        <f>'6 melléklet'!$D10+'6 melléklet'!$E10+'6 melléklet'!$F10-$E10-$F10-$G10</f>
        <v>0</v>
      </c>
      <c r="I10" s="143">
        <f>'6 melléklet'!$D10+'6 melléklet'!$E10+'6 melléklet'!$F10-$E10-$F10-$G10-$H10</f>
        <v>0</v>
      </c>
      <c r="J10" s="152">
        <f t="shared" si="0"/>
        <v>0</v>
      </c>
      <c r="K10" s="145"/>
      <c r="L10" s="146">
        <v>0</v>
      </c>
      <c r="M10" s="143">
        <v>0</v>
      </c>
      <c r="N10" s="143">
        <v>0</v>
      </c>
      <c r="O10" s="143">
        <f>'6 melléklet'!$G10+'6 melléklet'!$H10+'6 melléklet'!$I10-$L10-$M10-$N10</f>
        <v>0</v>
      </c>
      <c r="P10" s="143">
        <f>'6 melléklet'!$G10+'6 melléklet'!$H10+'6 melléklet'!$I10-$L10-$M10-$N10-$O10</f>
        <v>0</v>
      </c>
      <c r="Q10" s="152">
        <f t="shared" si="1"/>
        <v>0</v>
      </c>
      <c r="R10" s="145"/>
      <c r="S10" s="146">
        <v>0</v>
      </c>
      <c r="T10" s="143">
        <v>0</v>
      </c>
      <c r="U10" s="143">
        <v>0</v>
      </c>
      <c r="V10" s="143">
        <f>'6 melléklet'!$J10+'6 melléklet'!$K10+'6 melléklet'!$L10-$S10-$T10-$U10</f>
        <v>0</v>
      </c>
      <c r="W10" s="143">
        <f>'6 melléklet'!$J10+'6 melléklet'!$K10+'6 melléklet'!$L10-$S10-$T10-$U10-$V10</f>
        <v>0</v>
      </c>
      <c r="X10" s="152">
        <f t="shared" si="2"/>
        <v>0</v>
      </c>
      <c r="Y10" s="145"/>
      <c r="Z10" s="146">
        <v>0</v>
      </c>
      <c r="AA10" s="143">
        <v>0</v>
      </c>
      <c r="AB10" s="143">
        <v>0</v>
      </c>
      <c r="AC10" s="143">
        <f>'6 melléklet'!$M10+'6 melléklet'!$N10+'6 melléklet'!$O10-$Z10-$AA10-$AB10</f>
        <v>0</v>
      </c>
      <c r="AD10" s="143">
        <f>'6 melléklet'!$M10+'6 melléklet'!$N10+'6 melléklet'!$O10-$Z10-$AA10-$AB10-$AC10</f>
        <v>0</v>
      </c>
      <c r="AE10" s="152">
        <f t="shared" si="3"/>
        <v>0</v>
      </c>
      <c r="AF10" s="145"/>
      <c r="AG10" s="146">
        <v>0</v>
      </c>
      <c r="AH10" s="143">
        <v>0</v>
      </c>
      <c r="AI10" s="143">
        <v>0</v>
      </c>
      <c r="AJ10" s="143">
        <f>'6 melléklet'!$P10+'6 melléklet'!$Q10+'6 melléklet'!$R10-$AG10-$AH10-$AI10</f>
        <v>0</v>
      </c>
      <c r="AK10" s="143">
        <f>'6 melléklet'!$P10+'6 melléklet'!$Q10+'6 melléklet'!$R10-$AG10-$AH10-$AI10-$AJ10</f>
        <v>0</v>
      </c>
      <c r="AL10" s="152">
        <f t="shared" si="4"/>
        <v>0</v>
      </c>
      <c r="AM10" s="145"/>
      <c r="AN10" s="146">
        <v>0</v>
      </c>
      <c r="AO10" s="143">
        <v>0</v>
      </c>
      <c r="AP10" s="143">
        <v>0</v>
      </c>
      <c r="AQ10" s="143">
        <f>'6 melléklet'!$S10+'6 melléklet'!$T10+'6 melléklet'!$U10-$AN10-$AO10-$AP10</f>
        <v>0</v>
      </c>
      <c r="AR10" s="143">
        <f>'6 melléklet'!$S10+'6 melléklet'!$T10+'6 melléklet'!$U10-$AN10-$AO10-$AP10-$AQ10</f>
        <v>0</v>
      </c>
      <c r="AS10" s="152">
        <f t="shared" si="5"/>
        <v>0</v>
      </c>
      <c r="AT10" s="679">
        <f t="shared" si="6"/>
        <v>0</v>
      </c>
      <c r="AU10" s="211">
        <f>E10+L10+S10+Z10+AG10+AN10</f>
        <v>0</v>
      </c>
      <c r="AV10" s="215">
        <f>'6 melléklet'!V10+'6 melléklet'!W10+'6 melléklet'!X10</f>
        <v>0</v>
      </c>
    </row>
    <row r="11" spans="1:48" s="34" customFormat="1" ht="17.100000000000001" customHeight="1">
      <c r="A11" s="221"/>
      <c r="B11" s="156" t="s">
        <v>51</v>
      </c>
      <c r="C11" s="234"/>
      <c r="D11" s="651">
        <f>SUM(D5:D10)</f>
        <v>488654030</v>
      </c>
      <c r="E11" s="146">
        <v>326332014</v>
      </c>
      <c r="F11" s="146">
        <v>148490568.40000001</v>
      </c>
      <c r="G11" s="146">
        <v>56397429.479999989</v>
      </c>
      <c r="H11" s="146">
        <f>SUM(H5,H6,H7,H8,H9,H10)</f>
        <v>37635848</v>
      </c>
      <c r="I11" s="146">
        <f>SUM(I5,I6,I7,I8,I9,I10)</f>
        <v>0</v>
      </c>
      <c r="J11" s="153">
        <f t="shared" si="0"/>
        <v>568855859.88</v>
      </c>
      <c r="K11" s="651">
        <f>SUM(K5:K10)</f>
        <v>190439303</v>
      </c>
      <c r="L11" s="146">
        <v>188411106</v>
      </c>
      <c r="M11" s="146">
        <v>13463952.999999989</v>
      </c>
      <c r="N11" s="146">
        <v>0</v>
      </c>
      <c r="O11" s="146">
        <f>SUM(O5,O6,O7,O8,O9,O10)</f>
        <v>0</v>
      </c>
      <c r="P11" s="146">
        <f>SUM(P5,P6,P7,P8,P9,P10)</f>
        <v>0</v>
      </c>
      <c r="Q11" s="153">
        <f t="shared" si="1"/>
        <v>201875059</v>
      </c>
      <c r="R11" s="651">
        <f>SUM(R5:R10)</f>
        <v>241515260</v>
      </c>
      <c r="S11" s="146">
        <v>259749166</v>
      </c>
      <c r="T11" s="146">
        <v>7042979.9999999851</v>
      </c>
      <c r="U11" s="146">
        <v>8768097</v>
      </c>
      <c r="V11" s="146">
        <f>SUM(V5,V6,V7,V8,V9,V10)</f>
        <v>5156093</v>
      </c>
      <c r="W11" s="146">
        <f>SUM(W5,W6,W7,W8,W9,W10)</f>
        <v>0</v>
      </c>
      <c r="X11" s="153">
        <f t="shared" si="2"/>
        <v>280716336</v>
      </c>
      <c r="Y11" s="651">
        <f>SUM(Y5:Y10)</f>
        <v>25938254</v>
      </c>
      <c r="Z11" s="146">
        <v>29554191</v>
      </c>
      <c r="AA11" s="146">
        <v>4877</v>
      </c>
      <c r="AB11" s="146">
        <v>0</v>
      </c>
      <c r="AC11" s="146">
        <f>SUM(AC5,AC6,AC7,AC8,AC9,AC10)</f>
        <v>0</v>
      </c>
      <c r="AD11" s="146">
        <f>SUM(AD5,AD6,AD7,AD8,AD9,AD10)</f>
        <v>0</v>
      </c>
      <c r="AE11" s="153">
        <f t="shared" si="3"/>
        <v>29559068</v>
      </c>
      <c r="AF11" s="651">
        <f>SUM(AF5:AF10)</f>
        <v>200260805</v>
      </c>
      <c r="AG11" s="146">
        <v>202818116</v>
      </c>
      <c r="AH11" s="146">
        <v>3052638.9999999981</v>
      </c>
      <c r="AI11" s="146">
        <v>1942305</v>
      </c>
      <c r="AJ11" s="146">
        <f>SUM(AJ5,AJ6,AJ7,AJ8,AJ9,AJ10)</f>
        <v>1309878</v>
      </c>
      <c r="AK11" s="146">
        <f>SUM(AK5,AK6,AK7,AK8,AK9,AK10)</f>
        <v>0</v>
      </c>
      <c r="AL11" s="153">
        <f t="shared" si="4"/>
        <v>209122938</v>
      </c>
      <c r="AM11" s="651">
        <f>SUM(AM5:AM10)</f>
        <v>304711071</v>
      </c>
      <c r="AN11" s="146">
        <v>311924171</v>
      </c>
      <c r="AO11" s="146">
        <v>1859815.0000000019</v>
      </c>
      <c r="AP11" s="146">
        <v>8404354</v>
      </c>
      <c r="AQ11" s="146">
        <f>SUM(AQ5,AQ6,AQ7,AQ8,AQ9,AQ10)</f>
        <v>890816</v>
      </c>
      <c r="AR11" s="146">
        <f>SUM(AR5,AR6,AR7,AR8,AR9,AR10)</f>
        <v>0</v>
      </c>
      <c r="AS11" s="153">
        <f t="shared" si="5"/>
        <v>323079156</v>
      </c>
      <c r="AT11" s="680">
        <f t="shared" si="6"/>
        <v>1451518723</v>
      </c>
      <c r="AU11" s="212">
        <f>SUM(AU5,AU6,AU7,AU8,AU9,AU10)</f>
        <v>1318788764</v>
      </c>
      <c r="AV11" s="215">
        <f>SUM(AV5,AV6,AV7,AV8,AV9,AV10)</f>
        <v>1613208416.8800001</v>
      </c>
    </row>
    <row r="12" spans="1:48" ht="17.100000000000001" customHeight="1">
      <c r="A12" s="220" t="s">
        <v>74</v>
      </c>
      <c r="B12" s="155" t="s">
        <v>54</v>
      </c>
      <c r="C12" s="230"/>
      <c r="D12" s="144">
        <f>'6 melléklet'!$D12+'6 melléklet'!$E12+'6 melléklet'!$F12-$E12-$F12</f>
        <v>0</v>
      </c>
      <c r="E12" s="143"/>
      <c r="F12" s="143"/>
      <c r="G12" s="143"/>
      <c r="H12" s="143"/>
      <c r="I12" s="143"/>
      <c r="J12" s="152"/>
      <c r="K12" s="144">
        <f>'6 melléklet'!$G12+'6 melléklet'!$H12+'6 melléklet'!$I12-$L12</f>
        <v>0</v>
      </c>
      <c r="L12" s="143"/>
      <c r="M12" s="143"/>
      <c r="N12" s="143"/>
      <c r="O12" s="143"/>
      <c r="P12" s="143"/>
      <c r="Q12" s="152"/>
      <c r="R12" s="144">
        <f>'6 melléklet'!$J12+'6 melléklet'!$K12+'6 melléklet'!$L12-$S12</f>
        <v>0</v>
      </c>
      <c r="S12" s="143"/>
      <c r="T12" s="143"/>
      <c r="U12" s="143"/>
      <c r="V12" s="143"/>
      <c r="W12" s="143"/>
      <c r="X12" s="152"/>
      <c r="Y12" s="144">
        <f>'6 melléklet'!$M12+'6 melléklet'!$N12+'6 melléklet'!$O12-$Z12</f>
        <v>0</v>
      </c>
      <c r="Z12" s="143"/>
      <c r="AA12" s="143"/>
      <c r="AB12" s="143"/>
      <c r="AC12" s="143"/>
      <c r="AD12" s="143"/>
      <c r="AE12" s="152"/>
      <c r="AF12" s="144">
        <f>'6 melléklet'!$P12+'6 melléklet'!$Q12+'6 melléklet'!$R12-$AG12</f>
        <v>0</v>
      </c>
      <c r="AG12" s="143"/>
      <c r="AH12" s="143"/>
      <c r="AI12" s="143"/>
      <c r="AJ12" s="143"/>
      <c r="AK12" s="143"/>
      <c r="AL12" s="152"/>
      <c r="AM12" s="144">
        <f>'6 melléklet'!$S12+'6 melléklet'!$T12+'6 melléklet'!$U12-$AN12</f>
        <v>0</v>
      </c>
      <c r="AN12" s="143"/>
      <c r="AO12" s="143"/>
      <c r="AP12" s="143"/>
      <c r="AQ12" s="143"/>
      <c r="AR12" s="143"/>
      <c r="AS12" s="152"/>
      <c r="AT12" s="814"/>
      <c r="AU12" s="814"/>
      <c r="AV12" s="815"/>
    </row>
    <row r="13" spans="1:48" ht="17.100000000000001" customHeight="1">
      <c r="A13" s="220">
        <v>7</v>
      </c>
      <c r="B13" s="155" t="s">
        <v>56</v>
      </c>
      <c r="C13" s="230" t="s">
        <v>140</v>
      </c>
      <c r="D13" s="649">
        <v>2700003</v>
      </c>
      <c r="E13" s="143">
        <v>6016000</v>
      </c>
      <c r="F13" s="143">
        <v>0</v>
      </c>
      <c r="G13" s="143">
        <v>0</v>
      </c>
      <c r="H13" s="143">
        <f>'6 melléklet'!$D13+'6 melléklet'!$E13+'6 melléklet'!$F13-$E13-$F13-$G13</f>
        <v>47520000</v>
      </c>
      <c r="I13" s="143">
        <f>'6 melléklet'!$D13+'6 melléklet'!$E13+'6 melléklet'!$F13-$E13-$F13-$G13-$H13</f>
        <v>0</v>
      </c>
      <c r="J13" s="152">
        <f t="shared" si="0"/>
        <v>53536000</v>
      </c>
      <c r="K13" s="652">
        <v>537533</v>
      </c>
      <c r="L13" s="143"/>
      <c r="M13" s="143">
        <v>0</v>
      </c>
      <c r="N13" s="143">
        <v>0</v>
      </c>
      <c r="O13" s="143">
        <f>'6 melléklet'!$G13+'6 melléklet'!$H13+'6 melléklet'!$I13-$L13-$M13-$N13</f>
        <v>0</v>
      </c>
      <c r="P13" s="143">
        <f>'6 melléklet'!$G13+'6 melléklet'!$H13+'6 melléklet'!$I13-$L13-$M13-$N13-$O13</f>
        <v>0</v>
      </c>
      <c r="Q13" s="152">
        <f t="shared" si="1"/>
        <v>0</v>
      </c>
      <c r="R13" s="652">
        <v>9368722</v>
      </c>
      <c r="S13" s="143"/>
      <c r="T13" s="143">
        <v>0</v>
      </c>
      <c r="U13" s="143">
        <v>0</v>
      </c>
      <c r="V13" s="143">
        <f>'6 melléklet'!$J13+'6 melléklet'!$K13+'6 melléklet'!$L13-$S13-$T13-$U13</f>
        <v>0</v>
      </c>
      <c r="W13" s="143">
        <f>'6 melléklet'!$J13+'6 melléklet'!$K13+'6 melléklet'!$L13-$S13-$T13-$U13-$V13</f>
        <v>0</v>
      </c>
      <c r="X13" s="152">
        <f t="shared" si="2"/>
        <v>0</v>
      </c>
      <c r="Y13" s="652">
        <v>2118489</v>
      </c>
      <c r="Z13" s="143"/>
      <c r="AA13" s="143">
        <v>0</v>
      </c>
      <c r="AB13" s="143">
        <v>0</v>
      </c>
      <c r="AC13" s="143">
        <f>'6 melléklet'!$M13+'6 melléklet'!$N13+'6 melléklet'!$O13-$Z13-$AA13-$AB13</f>
        <v>0</v>
      </c>
      <c r="AD13" s="143">
        <f>'6 melléklet'!$M13+'6 melléklet'!$N13+'6 melléklet'!$O13-$Z13-$AA13-$AB13-$AC13</f>
        <v>0</v>
      </c>
      <c r="AE13" s="152">
        <f t="shared" si="3"/>
        <v>0</v>
      </c>
      <c r="AF13" s="652">
        <v>12748609</v>
      </c>
      <c r="AG13" s="143"/>
      <c r="AH13" s="143">
        <v>0</v>
      </c>
      <c r="AI13" s="143">
        <v>0</v>
      </c>
      <c r="AJ13" s="143">
        <f>'6 melléklet'!$P13+'6 melléklet'!$Q13+'6 melléklet'!$R13-$AG13-$AH13-$AI13</f>
        <v>0</v>
      </c>
      <c r="AK13" s="143">
        <f>'6 melléklet'!$P13+'6 melléklet'!$Q13+'6 melléklet'!$R13-$AG13-$AH13-$AI13-$AJ13</f>
        <v>0</v>
      </c>
      <c r="AL13" s="152">
        <f t="shared" si="4"/>
        <v>0</v>
      </c>
      <c r="AM13" s="652">
        <v>918709</v>
      </c>
      <c r="AN13" s="143"/>
      <c r="AO13" s="143">
        <v>0</v>
      </c>
      <c r="AP13" s="143">
        <v>0</v>
      </c>
      <c r="AQ13" s="143">
        <f>'6 melléklet'!$S13+'6 melléklet'!$T13+'6 melléklet'!$U13-$AN13-$AO13-$AP13</f>
        <v>1600000</v>
      </c>
      <c r="AR13" s="143">
        <f>'6 melléklet'!$S13+'6 melléklet'!$T13+'6 melléklet'!$U13-$AN13-$AO13-$AP13-$AQ13</f>
        <v>0</v>
      </c>
      <c r="AS13" s="152">
        <f t="shared" si="5"/>
        <v>1600000</v>
      </c>
      <c r="AT13" s="679">
        <f t="shared" si="6"/>
        <v>28392065</v>
      </c>
      <c r="AU13" s="211">
        <f>E13+L13+S13+Z13+AG13+AN13</f>
        <v>6016000</v>
      </c>
      <c r="AV13" s="214">
        <f>'6 melléklet'!V13+'6 melléklet'!W13+'6 melléklet'!X13</f>
        <v>55136000</v>
      </c>
    </row>
    <row r="14" spans="1:48" ht="16.5" customHeight="1">
      <c r="A14" s="220">
        <v>8</v>
      </c>
      <c r="B14" s="155" t="s">
        <v>57</v>
      </c>
      <c r="C14" s="230" t="s">
        <v>141</v>
      </c>
      <c r="D14" s="649">
        <v>2702751</v>
      </c>
      <c r="E14" s="143">
        <v>60034632</v>
      </c>
      <c r="F14" s="143">
        <v>0</v>
      </c>
      <c r="G14" s="143">
        <v>0</v>
      </c>
      <c r="H14" s="143">
        <f>'6 melléklet'!$D14+'6 melléklet'!$E14+'6 melléklet'!$F14-$E14-$F14-$G14</f>
        <v>3600000</v>
      </c>
      <c r="I14" s="143">
        <f>'6 melléklet'!$D14+'6 melléklet'!$E14+'6 melléklet'!$F14-$E14-$F14-$G14-$H14</f>
        <v>0</v>
      </c>
      <c r="J14" s="152">
        <f t="shared" si="0"/>
        <v>63634632</v>
      </c>
      <c r="K14" s="652"/>
      <c r="L14" s="143"/>
      <c r="M14" s="143">
        <v>0</v>
      </c>
      <c r="N14" s="143">
        <v>0</v>
      </c>
      <c r="O14" s="143">
        <f>'6 melléklet'!$G14+'6 melléklet'!$H14+'6 melléklet'!$I14-$L14-$M14-$N14</f>
        <v>0</v>
      </c>
      <c r="P14" s="143">
        <f>'6 melléklet'!$G14+'6 melléklet'!$H14+'6 melléklet'!$I14-$L14-$M14-$N14-$O14</f>
        <v>0</v>
      </c>
      <c r="Q14" s="152">
        <f t="shared" si="1"/>
        <v>0</v>
      </c>
      <c r="R14" s="652"/>
      <c r="S14" s="143"/>
      <c r="T14" s="143">
        <v>2118360</v>
      </c>
      <c r="U14" s="143">
        <v>0</v>
      </c>
      <c r="V14" s="143">
        <f>'6 melléklet'!$J14+'6 melléklet'!$K14+'6 melléklet'!$L14-$S14-$T14-$U14</f>
        <v>0</v>
      </c>
      <c r="W14" s="143">
        <f>'6 melléklet'!$J14+'6 melléklet'!$K14+'6 melléklet'!$L14-$S14-$T14-$U14-$V14</f>
        <v>0</v>
      </c>
      <c r="X14" s="152">
        <f t="shared" si="2"/>
        <v>2118360</v>
      </c>
      <c r="Y14" s="652"/>
      <c r="Z14" s="143"/>
      <c r="AA14" s="143">
        <v>0</v>
      </c>
      <c r="AB14" s="143">
        <v>0</v>
      </c>
      <c r="AC14" s="143">
        <f>'6 melléklet'!$M14+'6 melléklet'!$N14+'6 melléklet'!$O14-$Z14-$AA14-$AB14</f>
        <v>0</v>
      </c>
      <c r="AD14" s="143">
        <f>'6 melléklet'!$M14+'6 melléklet'!$N14+'6 melléklet'!$O14-$Z14-$AA14-$AB14-$AC14</f>
        <v>0</v>
      </c>
      <c r="AE14" s="152">
        <f t="shared" si="3"/>
        <v>0</v>
      </c>
      <c r="AF14" s="652"/>
      <c r="AG14" s="143"/>
      <c r="AH14" s="143">
        <v>0</v>
      </c>
      <c r="AI14" s="143">
        <v>0</v>
      </c>
      <c r="AJ14" s="143">
        <f>'6 melléklet'!$P14+'6 melléklet'!$Q14+'6 melléklet'!$R14-$AG14-$AH14-$AI14</f>
        <v>0</v>
      </c>
      <c r="AK14" s="143">
        <f>'6 melléklet'!$P14+'6 melléklet'!$Q14+'6 melléklet'!$R14-$AG14-$AH14-$AI14-$AJ14</f>
        <v>0</v>
      </c>
      <c r="AL14" s="152">
        <f t="shared" si="4"/>
        <v>0</v>
      </c>
      <c r="AM14" s="652"/>
      <c r="AN14" s="143"/>
      <c r="AO14" s="143">
        <v>0</v>
      </c>
      <c r="AP14" s="143">
        <v>0</v>
      </c>
      <c r="AQ14" s="143">
        <f>'6 melléklet'!$S14+'6 melléklet'!$T14+'6 melléklet'!$U14-$AN14-$AO14-$AP14</f>
        <v>0</v>
      </c>
      <c r="AR14" s="143">
        <f>'6 melléklet'!$S14+'6 melléklet'!$T14+'6 melléklet'!$U14-$AN14-$AO14-$AP14-$AQ14</f>
        <v>0</v>
      </c>
      <c r="AS14" s="152">
        <f t="shared" si="5"/>
        <v>0</v>
      </c>
      <c r="AT14" s="679">
        <f t="shared" si="6"/>
        <v>2702751</v>
      </c>
      <c r="AU14" s="211">
        <f>E14+L14+S14+Z14+AG14+AN14</f>
        <v>60034632</v>
      </c>
      <c r="AV14" s="214">
        <f>'6 melléklet'!V14+'6 melléklet'!W14+'6 melléklet'!X14</f>
        <v>65752992</v>
      </c>
    </row>
    <row r="15" spans="1:48" ht="17.100000000000001" customHeight="1">
      <c r="A15" s="220">
        <v>9</v>
      </c>
      <c r="B15" s="155" t="s">
        <v>58</v>
      </c>
      <c r="C15" s="230" t="s">
        <v>142</v>
      </c>
      <c r="D15" s="649">
        <v>2570000</v>
      </c>
      <c r="E15" s="143">
        <v>4000000</v>
      </c>
      <c r="F15" s="143">
        <v>0</v>
      </c>
      <c r="G15" s="143">
        <v>0</v>
      </c>
      <c r="H15" s="143">
        <f>'6 melléklet'!$D15+'6 melléklet'!$E15+'6 melléklet'!$F15-$E15-$F15-$G15</f>
        <v>0</v>
      </c>
      <c r="I15" s="143">
        <f>'6 melléklet'!$D15+'6 melléklet'!$E15+'6 melléklet'!$F15-$E15-$F15-$G15-$H15</f>
        <v>0</v>
      </c>
      <c r="J15" s="152">
        <f t="shared" si="0"/>
        <v>4000000</v>
      </c>
      <c r="K15" s="652"/>
      <c r="L15" s="146"/>
      <c r="M15" s="143">
        <v>0</v>
      </c>
      <c r="N15" s="143">
        <v>0</v>
      </c>
      <c r="O15" s="143">
        <f>'6 melléklet'!$G15+'6 melléklet'!$H15+'6 melléklet'!$I15-$L15-$M15-$N15</f>
        <v>0</v>
      </c>
      <c r="P15" s="143">
        <f>'6 melléklet'!$G15+'6 melléklet'!$H15+'6 melléklet'!$I15-$L15-$M15-$N15-$O15</f>
        <v>0</v>
      </c>
      <c r="Q15" s="152">
        <f t="shared" si="1"/>
        <v>0</v>
      </c>
      <c r="R15" s="659"/>
      <c r="S15" s="146"/>
      <c r="T15" s="143">
        <v>0</v>
      </c>
      <c r="U15" s="143">
        <v>0</v>
      </c>
      <c r="V15" s="143">
        <f>'6 melléklet'!$J15+'6 melléklet'!$K15+'6 melléklet'!$L15-$S15-$T15-$U15</f>
        <v>0</v>
      </c>
      <c r="W15" s="143">
        <f>'6 melléklet'!$J15+'6 melléklet'!$K15+'6 melléklet'!$L15-$S15-$T15-$U15-$V15</f>
        <v>0</v>
      </c>
      <c r="X15" s="152">
        <f t="shared" si="2"/>
        <v>0</v>
      </c>
      <c r="Y15" s="659"/>
      <c r="Z15" s="146"/>
      <c r="AA15" s="143">
        <v>0</v>
      </c>
      <c r="AB15" s="143">
        <v>0</v>
      </c>
      <c r="AC15" s="143">
        <f>'6 melléklet'!$M15+'6 melléklet'!$N15+'6 melléklet'!$O15-$Z15-$AA15-$AB15</f>
        <v>0</v>
      </c>
      <c r="AD15" s="143">
        <f>'6 melléklet'!$M15+'6 melléklet'!$N15+'6 melléklet'!$O15-$Z15-$AA15-$AB15-$AC15</f>
        <v>0</v>
      </c>
      <c r="AE15" s="152">
        <f t="shared" si="3"/>
        <v>0</v>
      </c>
      <c r="AF15" s="659"/>
      <c r="AG15" s="146"/>
      <c r="AH15" s="143">
        <v>0</v>
      </c>
      <c r="AI15" s="143">
        <v>0</v>
      </c>
      <c r="AJ15" s="143">
        <f>'6 melléklet'!$P15+'6 melléklet'!$Q15+'6 melléklet'!$R15-$AG15-$AH15-$AI15</f>
        <v>0</v>
      </c>
      <c r="AK15" s="143">
        <f>'6 melléklet'!$P15+'6 melléklet'!$Q15+'6 melléklet'!$R15-$AG15-$AH15-$AI15-$AJ15</f>
        <v>0</v>
      </c>
      <c r="AL15" s="152">
        <f t="shared" si="4"/>
        <v>0</v>
      </c>
      <c r="AM15" s="659"/>
      <c r="AN15" s="146"/>
      <c r="AO15" s="143">
        <v>0</v>
      </c>
      <c r="AP15" s="143">
        <v>0</v>
      </c>
      <c r="AQ15" s="143">
        <f>'6 melléklet'!$S15+'6 melléklet'!$T15+'6 melléklet'!$U15-$AN15-$AO15-$AP15</f>
        <v>0</v>
      </c>
      <c r="AR15" s="143">
        <f>'6 melléklet'!$S15+'6 melléklet'!$T15+'6 melléklet'!$U15-$AN15-$AO15-$AP15-$AQ15</f>
        <v>0</v>
      </c>
      <c r="AS15" s="152">
        <f t="shared" si="5"/>
        <v>0</v>
      </c>
      <c r="AT15" s="679">
        <f t="shared" si="6"/>
        <v>2570000</v>
      </c>
      <c r="AU15" s="211">
        <f>E15+L15+S15+Z15+AG15+AN15</f>
        <v>4000000</v>
      </c>
      <c r="AV15" s="214">
        <f>'6 melléklet'!V15+'6 melléklet'!W15+'6 melléklet'!X15</f>
        <v>4000000</v>
      </c>
    </row>
    <row r="16" spans="1:48" ht="17.100000000000001" customHeight="1">
      <c r="A16" s="220">
        <v>10</v>
      </c>
      <c r="B16" s="155" t="s">
        <v>13</v>
      </c>
      <c r="C16" s="230" t="s">
        <v>139</v>
      </c>
      <c r="D16" s="649"/>
      <c r="E16" s="143">
        <v>0</v>
      </c>
      <c r="F16" s="143">
        <v>0</v>
      </c>
      <c r="G16" s="143">
        <v>0</v>
      </c>
      <c r="H16" s="143">
        <f>'6 melléklet'!$D16+'6 melléklet'!$E16+'6 melléklet'!$F16-$E16-$F16-$G16</f>
        <v>49999999</v>
      </c>
      <c r="I16" s="143">
        <f>'6 melléklet'!$D16+'6 melléklet'!$E16+'6 melléklet'!$F16-$E16-$F16-$G16-$H16</f>
        <v>0</v>
      </c>
      <c r="J16" s="152">
        <f t="shared" si="0"/>
        <v>49999999</v>
      </c>
      <c r="K16" s="652"/>
      <c r="L16" s="143"/>
      <c r="M16" s="143">
        <v>0</v>
      </c>
      <c r="N16" s="143">
        <v>0</v>
      </c>
      <c r="O16" s="143">
        <f>'6 melléklet'!$G16+'6 melléklet'!$H16+'6 melléklet'!$I16-$L16-$M16-$N16</f>
        <v>0</v>
      </c>
      <c r="P16" s="143">
        <f>'6 melléklet'!$G16+'6 melléklet'!$H16+'6 melléklet'!$I16-$L16-$M16-$N16-$O16</f>
        <v>0</v>
      </c>
      <c r="Q16" s="152">
        <f t="shared" si="1"/>
        <v>0</v>
      </c>
      <c r="R16" s="652"/>
      <c r="S16" s="143"/>
      <c r="T16" s="143">
        <v>0</v>
      </c>
      <c r="U16" s="143">
        <v>0</v>
      </c>
      <c r="V16" s="143">
        <f>'6 melléklet'!$J16+'6 melléklet'!$K16+'6 melléklet'!$L16-$S16-$T16-$U16</f>
        <v>0</v>
      </c>
      <c r="W16" s="143">
        <f>'6 melléklet'!$J16+'6 melléklet'!$K16+'6 melléklet'!$L16-$S16-$T16-$U16-$V16</f>
        <v>0</v>
      </c>
      <c r="X16" s="152">
        <f t="shared" si="2"/>
        <v>0</v>
      </c>
      <c r="Y16" s="652"/>
      <c r="Z16" s="143"/>
      <c r="AA16" s="143">
        <v>0</v>
      </c>
      <c r="AB16" s="143">
        <v>0</v>
      </c>
      <c r="AC16" s="143">
        <f>'6 melléklet'!$M16+'6 melléklet'!$N16+'6 melléklet'!$O16-$Z16-$AA16-$AB16</f>
        <v>0</v>
      </c>
      <c r="AD16" s="143">
        <f>'6 melléklet'!$M16+'6 melléklet'!$N16+'6 melléklet'!$O16-$Z16-$AA16-$AB16-$AC16</f>
        <v>0</v>
      </c>
      <c r="AE16" s="152">
        <f t="shared" si="3"/>
        <v>0</v>
      </c>
      <c r="AF16" s="652"/>
      <c r="AG16" s="143"/>
      <c r="AH16" s="143">
        <v>0</v>
      </c>
      <c r="AI16" s="143">
        <v>0</v>
      </c>
      <c r="AJ16" s="143">
        <f>'6 melléklet'!$P16+'6 melléklet'!$Q16+'6 melléklet'!$R16-$AG16-$AH16-$AI16</f>
        <v>0</v>
      </c>
      <c r="AK16" s="143">
        <f>'6 melléklet'!$P16+'6 melléklet'!$Q16+'6 melléklet'!$R16-$AG16-$AH16-$AI16-$AJ16</f>
        <v>0</v>
      </c>
      <c r="AL16" s="152">
        <f t="shared" si="4"/>
        <v>0</v>
      </c>
      <c r="AM16" s="652"/>
      <c r="AN16" s="143"/>
      <c r="AO16" s="143">
        <v>0</v>
      </c>
      <c r="AP16" s="143">
        <v>0</v>
      </c>
      <c r="AQ16" s="143">
        <f>'6 melléklet'!$S16+'6 melléklet'!$T16+'6 melléklet'!$U16-$AN16-$AO16-$AP16</f>
        <v>0</v>
      </c>
      <c r="AR16" s="143">
        <f>'6 melléklet'!$S16+'6 melléklet'!$T16+'6 melléklet'!$U16-$AN16-$AO16-$AP16-$AQ16</f>
        <v>0</v>
      </c>
      <c r="AS16" s="152">
        <f t="shared" si="5"/>
        <v>0</v>
      </c>
      <c r="AT16" s="679">
        <f t="shared" si="6"/>
        <v>0</v>
      </c>
      <c r="AU16" s="211">
        <f>E16+L16+S16+Z16+AG16+AN16</f>
        <v>0</v>
      </c>
      <c r="AV16" s="214">
        <f>'6 melléklet'!V16+'6 melléklet'!W16+'6 melléklet'!X16</f>
        <v>49999999</v>
      </c>
    </row>
    <row r="17" spans="1:48" s="34" customFormat="1" ht="17.100000000000001" customHeight="1">
      <c r="A17" s="221"/>
      <c r="B17" s="156" t="s">
        <v>59</v>
      </c>
      <c r="C17" s="234"/>
      <c r="D17" s="651">
        <f>SUM(D13:D16)</f>
        <v>7972754</v>
      </c>
      <c r="E17" s="146">
        <v>70050632</v>
      </c>
      <c r="F17" s="146">
        <v>0</v>
      </c>
      <c r="G17" s="146">
        <v>0</v>
      </c>
      <c r="H17" s="146">
        <f>SUM(H13,H14,H15,H16)</f>
        <v>101119999</v>
      </c>
      <c r="I17" s="146">
        <f>SUM(I13,I14,I15,I16)</f>
        <v>0</v>
      </c>
      <c r="J17" s="153">
        <f t="shared" si="0"/>
        <v>171170631</v>
      </c>
      <c r="K17" s="651">
        <f>SUM(K13:K16)</f>
        <v>537533</v>
      </c>
      <c r="L17" s="146">
        <f>SUM(L13,L14,L15,L16)</f>
        <v>0</v>
      </c>
      <c r="M17" s="146">
        <v>0</v>
      </c>
      <c r="N17" s="146">
        <v>0</v>
      </c>
      <c r="O17" s="146">
        <f>SUM(O13,O14,O15,O16)</f>
        <v>0</v>
      </c>
      <c r="P17" s="146">
        <f>SUM(P13,P14,P15,P16)</f>
        <v>0</v>
      </c>
      <c r="Q17" s="153">
        <f t="shared" si="1"/>
        <v>0</v>
      </c>
      <c r="R17" s="651">
        <f>SUM(R13:R16)</f>
        <v>9368722</v>
      </c>
      <c r="S17" s="146">
        <f>SUM(S13,S14,S15,S16)</f>
        <v>0</v>
      </c>
      <c r="T17" s="146">
        <v>2118360</v>
      </c>
      <c r="U17" s="146">
        <v>0</v>
      </c>
      <c r="V17" s="146">
        <f>SUM(V13,V14,V15,V16)</f>
        <v>0</v>
      </c>
      <c r="W17" s="146">
        <f>SUM(W13,W14,W15,W16)</f>
        <v>0</v>
      </c>
      <c r="X17" s="153">
        <f t="shared" si="2"/>
        <v>2118360</v>
      </c>
      <c r="Y17" s="651">
        <f>SUM(Y13:Y16)</f>
        <v>2118489</v>
      </c>
      <c r="Z17" s="146">
        <f>SUM(Z13,Z14,Z15,Z16)</f>
        <v>0</v>
      </c>
      <c r="AA17" s="146">
        <v>0</v>
      </c>
      <c r="AB17" s="146">
        <v>0</v>
      </c>
      <c r="AC17" s="146">
        <f>SUM(AC13,AC14,AC15,AC16)</f>
        <v>0</v>
      </c>
      <c r="AD17" s="146">
        <f>SUM(AD13,AD14,AD15,AD16)</f>
        <v>0</v>
      </c>
      <c r="AE17" s="153">
        <f t="shared" si="3"/>
        <v>0</v>
      </c>
      <c r="AF17" s="651">
        <f>SUM(AF13:AF16)</f>
        <v>12748609</v>
      </c>
      <c r="AG17" s="146">
        <f>SUM(AG13,AG14,AG15,AG16)</f>
        <v>0</v>
      </c>
      <c r="AH17" s="146">
        <v>0</v>
      </c>
      <c r="AI17" s="146">
        <v>0</v>
      </c>
      <c r="AJ17" s="146">
        <f>SUM(AJ13,AJ14,AJ15,AJ16)</f>
        <v>0</v>
      </c>
      <c r="AK17" s="146">
        <f>SUM(AK13,AK14,AK15,AK16)</f>
        <v>0</v>
      </c>
      <c r="AL17" s="153">
        <f t="shared" si="4"/>
        <v>0</v>
      </c>
      <c r="AM17" s="651">
        <f>SUM(AM13:AM16)</f>
        <v>918709</v>
      </c>
      <c r="AN17" s="146">
        <f>SUM(AN13,AN14,AN15,AN16)</f>
        <v>0</v>
      </c>
      <c r="AO17" s="146">
        <v>0</v>
      </c>
      <c r="AP17" s="146">
        <v>0</v>
      </c>
      <c r="AQ17" s="146">
        <f>SUM(AQ13,AQ14,AQ15,AQ16)</f>
        <v>1600000</v>
      </c>
      <c r="AR17" s="146">
        <f>SUM(AR13,AR14,AR15,AR16)</f>
        <v>0</v>
      </c>
      <c r="AS17" s="153">
        <f t="shared" si="5"/>
        <v>1600000</v>
      </c>
      <c r="AT17" s="680">
        <f t="shared" si="6"/>
        <v>33664816</v>
      </c>
      <c r="AU17" s="212">
        <f>SUM(AU13,AU14,AU15,AU16)</f>
        <v>70050632</v>
      </c>
      <c r="AV17" s="215">
        <f>SUM(AV13,AV14,AV15,AV16)</f>
        <v>174888991</v>
      </c>
    </row>
    <row r="18" spans="1:48" ht="17.100000000000001" customHeight="1">
      <c r="A18" s="220" t="s">
        <v>75</v>
      </c>
      <c r="B18" s="155" t="s">
        <v>76</v>
      </c>
      <c r="C18" s="229"/>
      <c r="D18" s="144">
        <f>'6 melléklet'!$D18+'6 melléklet'!$E18+'6 melléklet'!$F18-$E18-$F18</f>
        <v>0</v>
      </c>
      <c r="E18" s="143"/>
      <c r="F18" s="143"/>
      <c r="G18" s="143"/>
      <c r="H18" s="143"/>
      <c r="I18" s="143"/>
      <c r="J18" s="152"/>
      <c r="K18" s="144">
        <f>'6 melléklet'!$G18+'6 melléklet'!$H18+'6 melléklet'!$I18-$L18</f>
        <v>0</v>
      </c>
      <c r="L18" s="143"/>
      <c r="M18" s="143"/>
      <c r="N18" s="143"/>
      <c r="O18" s="143"/>
      <c r="P18" s="143"/>
      <c r="Q18" s="152"/>
      <c r="R18" s="144">
        <f>'6 melléklet'!$J18+'6 melléklet'!$K18+'6 melléklet'!$L18-$S18</f>
        <v>0</v>
      </c>
      <c r="S18" s="143"/>
      <c r="T18" s="143"/>
      <c r="U18" s="143"/>
      <c r="V18" s="143"/>
      <c r="W18" s="143"/>
      <c r="X18" s="152"/>
      <c r="Y18" s="144">
        <f>'6 melléklet'!$M18+'6 melléklet'!$N18+'6 melléklet'!$O18-$Z18</f>
        <v>0</v>
      </c>
      <c r="Z18" s="143"/>
      <c r="AA18" s="143"/>
      <c r="AB18" s="143"/>
      <c r="AC18" s="143"/>
      <c r="AD18" s="143"/>
      <c r="AE18" s="152"/>
      <c r="AF18" s="144">
        <f>'6 melléklet'!$P18+'6 melléklet'!$Q18+'6 melléklet'!$R18-$AG18</f>
        <v>0</v>
      </c>
      <c r="AG18" s="143"/>
      <c r="AH18" s="143"/>
      <c r="AI18" s="143"/>
      <c r="AJ18" s="143"/>
      <c r="AK18" s="143"/>
      <c r="AL18" s="152"/>
      <c r="AM18" s="144">
        <f>'6 melléklet'!$S18+'6 melléklet'!$T18+'6 melléklet'!$U18-$AN18</f>
        <v>0</v>
      </c>
      <c r="AN18" s="143"/>
      <c r="AO18" s="143"/>
      <c r="AP18" s="143"/>
      <c r="AQ18" s="143"/>
      <c r="AR18" s="143"/>
      <c r="AS18" s="152"/>
      <c r="AT18" s="814"/>
      <c r="AU18" s="814"/>
      <c r="AV18" s="815"/>
    </row>
    <row r="19" spans="1:48" ht="17.100000000000001" customHeight="1">
      <c r="A19" s="220">
        <v>11</v>
      </c>
      <c r="B19" s="155" t="s">
        <v>259</v>
      </c>
      <c r="C19" s="230" t="s">
        <v>130</v>
      </c>
      <c r="D19" s="649"/>
      <c r="E19" s="143"/>
      <c r="F19" s="143">
        <v>0</v>
      </c>
      <c r="G19" s="143">
        <v>0</v>
      </c>
      <c r="H19" s="143">
        <f>'6 melléklet'!$D19+'6 melléklet'!$E19+'6 melléklet'!$F19-$E19-$F19-$G19</f>
        <v>0</v>
      </c>
      <c r="I19" s="143">
        <f>'6 melléklet'!$D19+'6 melléklet'!$E19+'6 melléklet'!$F19-$E19-$F19-$G19-$H19</f>
        <v>0</v>
      </c>
      <c r="J19" s="152">
        <f t="shared" si="0"/>
        <v>0</v>
      </c>
      <c r="K19" s="652"/>
      <c r="L19" s="143"/>
      <c r="M19" s="143">
        <v>0</v>
      </c>
      <c r="N19" s="143">
        <v>0</v>
      </c>
      <c r="O19" s="143">
        <f>'6 melléklet'!$G19+'6 melléklet'!$H19+'6 melléklet'!$I19-$L19-$M19-$N19</f>
        <v>0</v>
      </c>
      <c r="P19" s="143">
        <f>'6 melléklet'!$G19+'6 melléklet'!$H19+'6 melléklet'!$I19-$L19-$M19-$N19-$O19</f>
        <v>0</v>
      </c>
      <c r="Q19" s="152">
        <f t="shared" si="1"/>
        <v>0</v>
      </c>
      <c r="R19" s="652"/>
      <c r="S19" s="143"/>
      <c r="T19" s="143">
        <v>0</v>
      </c>
      <c r="U19" s="143">
        <v>0</v>
      </c>
      <c r="V19" s="143">
        <f>'6 melléklet'!$J19+'6 melléklet'!$K19+'6 melléklet'!$L19-$S19-$T19-$U19</f>
        <v>0</v>
      </c>
      <c r="W19" s="143">
        <f>'6 melléklet'!$J19+'6 melléklet'!$K19+'6 melléklet'!$L19-$S19-$T19-$U19-$V19</f>
        <v>0</v>
      </c>
      <c r="X19" s="152">
        <f t="shared" si="2"/>
        <v>0</v>
      </c>
      <c r="Y19" s="652"/>
      <c r="Z19" s="143"/>
      <c r="AA19" s="143">
        <v>0</v>
      </c>
      <c r="AB19" s="143">
        <v>0</v>
      </c>
      <c r="AC19" s="143">
        <f>'6 melléklet'!$M19+'6 melléklet'!$N19+'6 melléklet'!$O19-$Z19-$AA19-$AB19</f>
        <v>0</v>
      </c>
      <c r="AD19" s="143">
        <f>'6 melléklet'!$M19+'6 melléklet'!$N19+'6 melléklet'!$O19-$Z19-$AA19-$AB19-$AC19</f>
        <v>0</v>
      </c>
      <c r="AE19" s="152">
        <f t="shared" si="3"/>
        <v>0</v>
      </c>
      <c r="AF19" s="652"/>
      <c r="AG19" s="143"/>
      <c r="AH19" s="143">
        <v>0</v>
      </c>
      <c r="AI19" s="143">
        <v>0</v>
      </c>
      <c r="AJ19" s="143">
        <f>'6 melléklet'!$P19+'6 melléklet'!$Q19+'6 melléklet'!$R19-$AG19-$AH19-$AI19</f>
        <v>0</v>
      </c>
      <c r="AK19" s="143">
        <f>'6 melléklet'!$P19+'6 melléklet'!$Q19+'6 melléklet'!$R19-$AG19-$AH19-$AI19-$AJ19</f>
        <v>0</v>
      </c>
      <c r="AL19" s="152">
        <f t="shared" si="4"/>
        <v>0</v>
      </c>
      <c r="AM19" s="652"/>
      <c r="AN19" s="143"/>
      <c r="AO19" s="143">
        <v>0</v>
      </c>
      <c r="AP19" s="143">
        <v>0</v>
      </c>
      <c r="AQ19" s="143">
        <f>'6 melléklet'!$S19+'6 melléklet'!$T19+'6 melléklet'!$U19-$AN19-$AO19-$AP19</f>
        <v>0</v>
      </c>
      <c r="AR19" s="143">
        <f>'6 melléklet'!$S19+'6 melléklet'!$T19+'6 melléklet'!$U19-$AN19-$AO19-$AP19-$AQ19</f>
        <v>0</v>
      </c>
      <c r="AS19" s="152">
        <f t="shared" si="5"/>
        <v>0</v>
      </c>
      <c r="AT19" s="679">
        <f t="shared" si="6"/>
        <v>0</v>
      </c>
      <c r="AU19" s="211">
        <f>E19+L19+S19+Z19+AG19+AN19</f>
        <v>0</v>
      </c>
      <c r="AV19" s="214">
        <f>'6 melléklet'!V19+'6 melléklet'!W19+'6 melléklet'!X19</f>
        <v>0</v>
      </c>
    </row>
    <row r="20" spans="1:48" ht="17.100000000000001" customHeight="1">
      <c r="A20" s="220">
        <v>12</v>
      </c>
      <c r="B20" s="155" t="s">
        <v>260</v>
      </c>
      <c r="C20" s="230" t="s">
        <v>131</v>
      </c>
      <c r="D20" s="649"/>
      <c r="E20" s="143"/>
      <c r="F20" s="143">
        <v>0</v>
      </c>
      <c r="G20" s="143">
        <v>40000000</v>
      </c>
      <c r="H20" s="143">
        <f>'6 melléklet'!$D20+'6 melléklet'!$E20+'6 melléklet'!$F20-$E20-$F20-$G20</f>
        <v>0</v>
      </c>
      <c r="I20" s="143">
        <f>'6 melléklet'!$D20+'6 melléklet'!$E20+'6 melléklet'!$F20-$E20-$F20-$G20-$H20</f>
        <v>0</v>
      </c>
      <c r="J20" s="152">
        <f t="shared" si="0"/>
        <v>40000000</v>
      </c>
      <c r="K20" s="652"/>
      <c r="L20" s="143"/>
      <c r="M20" s="143">
        <v>0</v>
      </c>
      <c r="N20" s="143">
        <v>0</v>
      </c>
      <c r="O20" s="143">
        <f>'6 melléklet'!$G20+'6 melléklet'!$H20+'6 melléklet'!$I20-$L20-$M20-$N20</f>
        <v>0</v>
      </c>
      <c r="P20" s="143">
        <f>'6 melléklet'!$G20+'6 melléklet'!$H20+'6 melléklet'!$I20-$L20-$M20-$N20-$O20</f>
        <v>0</v>
      </c>
      <c r="Q20" s="152">
        <f t="shared" si="1"/>
        <v>0</v>
      </c>
      <c r="R20" s="652"/>
      <c r="S20" s="143"/>
      <c r="T20" s="143">
        <v>0</v>
      </c>
      <c r="U20" s="143">
        <v>0</v>
      </c>
      <c r="V20" s="143">
        <f>'6 melléklet'!$J20+'6 melléklet'!$K20+'6 melléklet'!$L20-$S20-$T20-$U20</f>
        <v>0</v>
      </c>
      <c r="W20" s="143">
        <f>'6 melléklet'!$J20+'6 melléklet'!$K20+'6 melléklet'!$L20-$S20-$T20-$U20-$V20</f>
        <v>0</v>
      </c>
      <c r="X20" s="152">
        <f t="shared" si="2"/>
        <v>0</v>
      </c>
      <c r="Y20" s="652"/>
      <c r="Z20" s="143"/>
      <c r="AA20" s="143">
        <v>0</v>
      </c>
      <c r="AB20" s="143">
        <v>0</v>
      </c>
      <c r="AC20" s="143">
        <f>'6 melléklet'!$M20+'6 melléklet'!$N20+'6 melléklet'!$O20-$Z20-$AA20-$AB20</f>
        <v>0</v>
      </c>
      <c r="AD20" s="143">
        <f>'6 melléklet'!$M20+'6 melléklet'!$N20+'6 melléklet'!$O20-$Z20-$AA20-$AB20-$AC20</f>
        <v>0</v>
      </c>
      <c r="AE20" s="152">
        <f t="shared" si="3"/>
        <v>0</v>
      </c>
      <c r="AF20" s="652"/>
      <c r="AG20" s="143"/>
      <c r="AH20" s="143">
        <v>0</v>
      </c>
      <c r="AI20" s="143">
        <v>0</v>
      </c>
      <c r="AJ20" s="143">
        <f>'6 melléklet'!$P20+'6 melléklet'!$Q20+'6 melléklet'!$R20-$AG20-$AH20-$AI20</f>
        <v>0</v>
      </c>
      <c r="AK20" s="143">
        <f>'6 melléklet'!$P20+'6 melléklet'!$Q20+'6 melléklet'!$R20-$AG20-$AH20-$AI20-$AJ20</f>
        <v>0</v>
      </c>
      <c r="AL20" s="152">
        <f t="shared" si="4"/>
        <v>0</v>
      </c>
      <c r="AM20" s="652"/>
      <c r="AN20" s="143"/>
      <c r="AO20" s="143">
        <v>0</v>
      </c>
      <c r="AP20" s="143">
        <v>0</v>
      </c>
      <c r="AQ20" s="143">
        <f>'6 melléklet'!$S20+'6 melléklet'!$T20+'6 melléklet'!$U20-$AN20-$AO20-$AP20</f>
        <v>0</v>
      </c>
      <c r="AR20" s="143">
        <f>'6 melléklet'!$S20+'6 melléklet'!$T20+'6 melléklet'!$U20-$AN20-$AO20-$AP20-$AQ20</f>
        <v>0</v>
      </c>
      <c r="AS20" s="152">
        <f t="shared" si="5"/>
        <v>0</v>
      </c>
      <c r="AT20" s="679">
        <f t="shared" si="6"/>
        <v>0</v>
      </c>
      <c r="AU20" s="211">
        <f>E20+L20+S20+Z20+AG20+AN20</f>
        <v>0</v>
      </c>
      <c r="AV20" s="214">
        <f>'6 melléklet'!V20+'6 melléklet'!W20+'6 melléklet'!X20</f>
        <v>40000000</v>
      </c>
    </row>
    <row r="21" spans="1:48" ht="28.2" customHeight="1">
      <c r="A21" s="220">
        <v>13</v>
      </c>
      <c r="B21" s="155" t="s">
        <v>148</v>
      </c>
      <c r="C21" s="231" t="s">
        <v>132</v>
      </c>
      <c r="D21" s="649">
        <v>24954540</v>
      </c>
      <c r="E21" s="143">
        <v>25162381</v>
      </c>
      <c r="F21" s="143">
        <v>0</v>
      </c>
      <c r="G21" s="143">
        <v>0</v>
      </c>
      <c r="H21" s="143">
        <f>'6 melléklet'!$D21+'6 melléklet'!$E21+'6 melléklet'!$F21-$E21-$F21-$G21</f>
        <v>0</v>
      </c>
      <c r="I21" s="143">
        <f>'6 melléklet'!$D21+'6 melléklet'!$E21+'6 melléklet'!$F21-$E21-$F21-$G21-$H21</f>
        <v>0</v>
      </c>
      <c r="J21" s="152">
        <f t="shared" si="0"/>
        <v>25162381</v>
      </c>
      <c r="K21" s="652"/>
      <c r="L21" s="143"/>
      <c r="M21" s="143">
        <v>0</v>
      </c>
      <c r="N21" s="143">
        <v>0</v>
      </c>
      <c r="O21" s="143">
        <f>'6 melléklet'!$G21+'6 melléklet'!$H21+'6 melléklet'!$I21-$L21-$M21-$N21</f>
        <v>0</v>
      </c>
      <c r="P21" s="143">
        <f>'6 melléklet'!$G21+'6 melléklet'!$H21+'6 melléklet'!$I21-$L21-$M21-$N21-$O21</f>
        <v>0</v>
      </c>
      <c r="Q21" s="152">
        <f t="shared" si="1"/>
        <v>0</v>
      </c>
      <c r="R21" s="652"/>
      <c r="S21" s="143"/>
      <c r="T21" s="143">
        <v>0</v>
      </c>
      <c r="U21" s="143">
        <v>0</v>
      </c>
      <c r="V21" s="143">
        <f>'6 melléklet'!$J21+'6 melléklet'!$K21+'6 melléklet'!$L21-$S21-$T21-$U21</f>
        <v>0</v>
      </c>
      <c r="W21" s="143">
        <f>'6 melléklet'!$J21+'6 melléklet'!$K21+'6 melléklet'!$L21-$S21-$T21-$U21-$V21</f>
        <v>0</v>
      </c>
      <c r="X21" s="152">
        <f t="shared" si="2"/>
        <v>0</v>
      </c>
      <c r="Y21" s="652"/>
      <c r="Z21" s="143"/>
      <c r="AA21" s="143">
        <v>0</v>
      </c>
      <c r="AB21" s="143">
        <v>0</v>
      </c>
      <c r="AC21" s="143">
        <f>'6 melléklet'!$M21+'6 melléklet'!$N21+'6 melléklet'!$O21-$Z21-$AA21-$AB21</f>
        <v>0</v>
      </c>
      <c r="AD21" s="143">
        <f>'6 melléklet'!$M21+'6 melléklet'!$N21+'6 melléklet'!$O21-$Z21-$AA21-$AB21-$AC21</f>
        <v>0</v>
      </c>
      <c r="AE21" s="152">
        <f t="shared" si="3"/>
        <v>0</v>
      </c>
      <c r="AF21" s="652"/>
      <c r="AG21" s="143"/>
      <c r="AH21" s="143">
        <v>0</v>
      </c>
      <c r="AI21" s="143">
        <v>0</v>
      </c>
      <c r="AJ21" s="143">
        <f>'6 melléklet'!$P21+'6 melléklet'!$Q21+'6 melléklet'!$R21-$AG21-$AH21-$AI21</f>
        <v>0</v>
      </c>
      <c r="AK21" s="143">
        <f>'6 melléklet'!$P21+'6 melléklet'!$Q21+'6 melléklet'!$R21-$AG21-$AH21-$AI21-$AJ21</f>
        <v>0</v>
      </c>
      <c r="AL21" s="152">
        <f t="shared" si="4"/>
        <v>0</v>
      </c>
      <c r="AM21" s="652"/>
      <c r="AN21" s="143"/>
      <c r="AO21" s="143">
        <v>0</v>
      </c>
      <c r="AP21" s="143">
        <v>0</v>
      </c>
      <c r="AQ21" s="143">
        <f>'6 melléklet'!$S21+'6 melléklet'!$T21+'6 melléklet'!$U21-$AN21-$AO21-$AP21</f>
        <v>0</v>
      </c>
      <c r="AR21" s="143">
        <f>'6 melléklet'!$S21+'6 melléklet'!$T21+'6 melléklet'!$U21-$AN21-$AO21-$AP21-$AQ21</f>
        <v>0</v>
      </c>
      <c r="AS21" s="152">
        <f t="shared" si="5"/>
        <v>0</v>
      </c>
      <c r="AT21" s="679">
        <f t="shared" si="6"/>
        <v>24954540</v>
      </c>
      <c r="AU21" s="211">
        <f>E21+L21+S21+Z21+AG21+AN21</f>
        <v>25162381</v>
      </c>
      <c r="AV21" s="214">
        <f>'6 melléklet'!V21+'6 melléklet'!W21+'6 melléklet'!X21</f>
        <v>25162381</v>
      </c>
    </row>
    <row r="22" spans="1:48" s="34" customFormat="1" ht="17.100000000000001" customHeight="1">
      <c r="A22" s="221"/>
      <c r="B22" s="156" t="s">
        <v>89</v>
      </c>
      <c r="C22" s="235"/>
      <c r="D22" s="651">
        <f>SUM(D19:D21)</f>
        <v>24954540</v>
      </c>
      <c r="E22" s="146">
        <v>25162381</v>
      </c>
      <c r="F22" s="146">
        <v>0</v>
      </c>
      <c r="G22" s="146">
        <v>40000000</v>
      </c>
      <c r="H22" s="146">
        <f>SUM(H19:H21)</f>
        <v>0</v>
      </c>
      <c r="I22" s="146">
        <f>SUM(I19:I21)</f>
        <v>0</v>
      </c>
      <c r="J22" s="153">
        <f t="shared" si="0"/>
        <v>65162381</v>
      </c>
      <c r="K22" s="651">
        <f>SUM(K19:K21)</f>
        <v>0</v>
      </c>
      <c r="L22" s="146"/>
      <c r="M22" s="146">
        <v>0</v>
      </c>
      <c r="N22" s="146">
        <v>0</v>
      </c>
      <c r="O22" s="146">
        <f>SUM(O19:O21)</f>
        <v>0</v>
      </c>
      <c r="P22" s="146">
        <f>SUM(P19:P21)</f>
        <v>0</v>
      </c>
      <c r="Q22" s="153">
        <f t="shared" si="1"/>
        <v>0</v>
      </c>
      <c r="R22" s="651">
        <f>SUM(R19:R21)</f>
        <v>0</v>
      </c>
      <c r="S22" s="146"/>
      <c r="T22" s="146">
        <v>0</v>
      </c>
      <c r="U22" s="146">
        <v>0</v>
      </c>
      <c r="V22" s="146">
        <f>SUM(V19:V21)</f>
        <v>0</v>
      </c>
      <c r="W22" s="146">
        <f>SUM(W19:W21)</f>
        <v>0</v>
      </c>
      <c r="X22" s="153">
        <f t="shared" si="2"/>
        <v>0</v>
      </c>
      <c r="Y22" s="651">
        <f>SUM(Y19:Y21)</f>
        <v>0</v>
      </c>
      <c r="Z22" s="146"/>
      <c r="AA22" s="146">
        <v>0</v>
      </c>
      <c r="AB22" s="146">
        <v>0</v>
      </c>
      <c r="AC22" s="146">
        <f>SUM(AC19:AC21)</f>
        <v>0</v>
      </c>
      <c r="AD22" s="146">
        <f>SUM(AD19:AD21)</f>
        <v>0</v>
      </c>
      <c r="AE22" s="153">
        <f t="shared" si="3"/>
        <v>0</v>
      </c>
      <c r="AF22" s="651">
        <f>SUM(AF19:AF21)</f>
        <v>0</v>
      </c>
      <c r="AG22" s="146"/>
      <c r="AH22" s="146">
        <v>0</v>
      </c>
      <c r="AI22" s="146">
        <v>0</v>
      </c>
      <c r="AJ22" s="146">
        <f>SUM(AJ19:AJ21)</f>
        <v>0</v>
      </c>
      <c r="AK22" s="146">
        <f>SUM(AK19:AK21)</f>
        <v>0</v>
      </c>
      <c r="AL22" s="153">
        <f t="shared" si="4"/>
        <v>0</v>
      </c>
      <c r="AM22" s="651">
        <f>SUM(AM19:AM21)</f>
        <v>0</v>
      </c>
      <c r="AN22" s="146"/>
      <c r="AO22" s="146">
        <v>0</v>
      </c>
      <c r="AP22" s="146">
        <v>0</v>
      </c>
      <c r="AQ22" s="146">
        <f>SUM(AQ19:AQ21)</f>
        <v>0</v>
      </c>
      <c r="AR22" s="146">
        <f>SUM(AR19:AR21)</f>
        <v>0</v>
      </c>
      <c r="AS22" s="153">
        <f t="shared" si="5"/>
        <v>0</v>
      </c>
      <c r="AT22" s="680">
        <f t="shared" si="6"/>
        <v>24954540</v>
      </c>
      <c r="AU22" s="212">
        <f>E22+L22+S22+Z22+AG22+AN22</f>
        <v>25162381</v>
      </c>
      <c r="AV22" s="215">
        <f>'6 melléklet'!V22+'6 melléklet'!W22+'6 melléklet'!X22</f>
        <v>65162381</v>
      </c>
    </row>
    <row r="23" spans="1:48" s="34" customFormat="1" ht="17.100000000000001" customHeight="1" thickBot="1">
      <c r="A23" s="225"/>
      <c r="B23" s="167" t="s">
        <v>97</v>
      </c>
      <c r="C23" s="236"/>
      <c r="D23" s="665">
        <f>D22+D17+D11</f>
        <v>521581324</v>
      </c>
      <c r="E23" s="150">
        <f>SUM(E22,E17,E11)</f>
        <v>421545027</v>
      </c>
      <c r="F23" s="150">
        <v>148490568.40000001</v>
      </c>
      <c r="G23" s="150">
        <v>96397429.479999989</v>
      </c>
      <c r="H23" s="150">
        <f>SUM(H22,H17,H11)</f>
        <v>138755847</v>
      </c>
      <c r="I23" s="150">
        <f>SUM(I22,I17,I11)</f>
        <v>0</v>
      </c>
      <c r="J23" s="154">
        <f>SUM(E23:I23)</f>
        <v>805188871.88</v>
      </c>
      <c r="K23" s="665">
        <f>K22+K17+K11</f>
        <v>190976836</v>
      </c>
      <c r="L23" s="150">
        <f>SUM(L22,L17,L11)</f>
        <v>188411106</v>
      </c>
      <c r="M23" s="150">
        <v>13463952.999999989</v>
      </c>
      <c r="N23" s="150">
        <v>0</v>
      </c>
      <c r="O23" s="150">
        <f>SUM(O22,O17,O11)</f>
        <v>0</v>
      </c>
      <c r="P23" s="150">
        <f>SUM(P22,P17,P11)</f>
        <v>0</v>
      </c>
      <c r="Q23" s="154">
        <f t="shared" si="1"/>
        <v>201875059</v>
      </c>
      <c r="R23" s="665">
        <f>R22+R17+R11</f>
        <v>250883982</v>
      </c>
      <c r="S23" s="150">
        <f>SUM(S22,S17,S11)</f>
        <v>259749166</v>
      </c>
      <c r="T23" s="150">
        <v>9161339.9999999851</v>
      </c>
      <c r="U23" s="150">
        <v>8768097</v>
      </c>
      <c r="V23" s="150">
        <f>SUM(V22,V17,V11)</f>
        <v>5156093</v>
      </c>
      <c r="W23" s="150">
        <f>SUM(W22,W17,W11)</f>
        <v>0</v>
      </c>
      <c r="X23" s="154">
        <f t="shared" si="2"/>
        <v>282834696</v>
      </c>
      <c r="Y23" s="665">
        <f>Y22+Y17+Y11</f>
        <v>28056743</v>
      </c>
      <c r="Z23" s="150">
        <f>SUM(Z22,Z17,Z11)</f>
        <v>29554191</v>
      </c>
      <c r="AA23" s="150">
        <v>4877</v>
      </c>
      <c r="AB23" s="150">
        <v>0</v>
      </c>
      <c r="AC23" s="150">
        <f>SUM(AC22,AC17,AC11)</f>
        <v>0</v>
      </c>
      <c r="AD23" s="150">
        <f>SUM(AD22,AD17,AD11)</f>
        <v>0</v>
      </c>
      <c r="AE23" s="154">
        <f t="shared" si="3"/>
        <v>29559068</v>
      </c>
      <c r="AF23" s="665">
        <f>AF22+AF17+AF11</f>
        <v>213009414</v>
      </c>
      <c r="AG23" s="150">
        <f>SUM(AG22,AG17,AG11)</f>
        <v>202818116</v>
      </c>
      <c r="AH23" s="150">
        <v>3052638.9999999981</v>
      </c>
      <c r="AI23" s="150">
        <v>1942305</v>
      </c>
      <c r="AJ23" s="150">
        <f>SUM(AJ22,AJ17,AJ11)</f>
        <v>1309878</v>
      </c>
      <c r="AK23" s="150">
        <f>SUM(AK22,AK17,AK11)</f>
        <v>0</v>
      </c>
      <c r="AL23" s="154">
        <f t="shared" si="4"/>
        <v>209122938</v>
      </c>
      <c r="AM23" s="665">
        <f>AM22+AM17+AM11</f>
        <v>305629780</v>
      </c>
      <c r="AN23" s="150">
        <f>SUM(AN22,AN17,AN11)</f>
        <v>311924171</v>
      </c>
      <c r="AO23" s="150">
        <v>1859815.0000000019</v>
      </c>
      <c r="AP23" s="150">
        <v>8404354</v>
      </c>
      <c r="AQ23" s="150">
        <f>SUM(AQ22,AQ17,AQ11)</f>
        <v>2490816</v>
      </c>
      <c r="AR23" s="150">
        <f>SUM(AR22,AR17,AR11)</f>
        <v>0</v>
      </c>
      <c r="AS23" s="154">
        <f t="shared" si="5"/>
        <v>324679156</v>
      </c>
      <c r="AT23" s="681">
        <f t="shared" si="6"/>
        <v>1510138079</v>
      </c>
      <c r="AU23" s="213">
        <f>SUM(AU22,AU17,AU11)</f>
        <v>1414001777</v>
      </c>
      <c r="AV23" s="216">
        <f>SUM(AV22,AV17,AV11)</f>
        <v>1853259788.8800001</v>
      </c>
    </row>
    <row r="24" spans="1:48">
      <c r="B24" s="67"/>
      <c r="C24" s="69"/>
      <c r="D24" s="664"/>
      <c r="L24" s="33"/>
      <c r="M24" s="34"/>
      <c r="N24" s="34"/>
      <c r="O24" s="34"/>
      <c r="P24" s="34"/>
      <c r="Q24" s="34"/>
      <c r="R24" s="34"/>
      <c r="S24" s="33"/>
      <c r="T24" s="34"/>
      <c r="U24" s="34"/>
      <c r="V24" s="34"/>
      <c r="W24" s="34"/>
      <c r="X24" s="34"/>
      <c r="Y24" s="34"/>
      <c r="Z24" s="33"/>
      <c r="AA24" s="34"/>
      <c r="AB24" s="34"/>
      <c r="AC24" s="34"/>
      <c r="AD24" s="34"/>
      <c r="AE24" s="34"/>
      <c r="AF24" s="34"/>
      <c r="AG24" s="33"/>
      <c r="AH24" s="34"/>
      <c r="AI24" s="34"/>
      <c r="AJ24" s="34"/>
      <c r="AK24" s="34"/>
      <c r="AL24" s="34"/>
      <c r="AM24" s="34"/>
      <c r="AN24" s="33"/>
      <c r="AO24" s="34"/>
      <c r="AP24" s="34"/>
      <c r="AQ24" s="34"/>
      <c r="AR24" s="34"/>
      <c r="AS24" s="34"/>
      <c r="AT24" s="34"/>
      <c r="AU24" s="33"/>
      <c r="AV24" s="34"/>
    </row>
    <row r="25" spans="1:48">
      <c r="B25" s="67"/>
      <c r="C25" s="69"/>
      <c r="D25" s="664"/>
      <c r="L25" s="82"/>
      <c r="M25" s="34"/>
      <c r="N25" s="34"/>
      <c r="O25" s="34"/>
      <c r="P25" s="34"/>
      <c r="Q25" s="34"/>
      <c r="R25" s="34"/>
      <c r="S25" s="82"/>
      <c r="T25" s="34"/>
      <c r="U25" s="34"/>
      <c r="V25" s="34"/>
      <c r="W25" s="34"/>
      <c r="X25" s="34"/>
      <c r="Y25" s="34"/>
      <c r="Z25" s="82"/>
      <c r="AA25" s="34"/>
      <c r="AB25" s="34"/>
      <c r="AC25" s="34"/>
      <c r="AD25" s="34"/>
      <c r="AE25" s="34"/>
      <c r="AF25" s="34"/>
      <c r="AG25" s="82"/>
      <c r="AH25" s="34"/>
      <c r="AI25" s="34"/>
      <c r="AJ25" s="34"/>
      <c r="AK25" s="34"/>
      <c r="AL25" s="34"/>
      <c r="AM25" s="34"/>
      <c r="AN25" s="82"/>
      <c r="AO25" s="34"/>
      <c r="AP25" s="34"/>
      <c r="AQ25" s="34"/>
      <c r="AR25" s="34"/>
      <c r="AS25" s="34"/>
      <c r="AT25" s="34"/>
      <c r="AU25" s="82"/>
      <c r="AV25" s="34"/>
    </row>
    <row r="26" spans="1:48">
      <c r="B26" s="69"/>
      <c r="C26" s="69"/>
      <c r="D26" s="664"/>
      <c r="E26" s="68"/>
      <c r="F26" s="609"/>
      <c r="G26" s="609"/>
      <c r="H26" s="609"/>
      <c r="I26" s="609"/>
      <c r="J26" s="609"/>
      <c r="K26" s="609"/>
      <c r="L26" s="82"/>
      <c r="M26" s="34"/>
      <c r="N26" s="34"/>
      <c r="O26" s="34"/>
      <c r="P26" s="34"/>
      <c r="Q26" s="34"/>
      <c r="R26" s="34"/>
      <c r="S26" s="82"/>
      <c r="T26" s="34"/>
      <c r="U26" s="34"/>
      <c r="V26" s="34"/>
      <c r="W26" s="34"/>
      <c r="X26" s="34"/>
      <c r="Y26" s="34"/>
      <c r="Z26" s="82"/>
      <c r="AA26" s="34"/>
      <c r="AB26" s="34"/>
      <c r="AC26" s="34"/>
      <c r="AD26" s="34"/>
      <c r="AE26" s="34"/>
      <c r="AF26" s="34"/>
      <c r="AG26" s="82"/>
      <c r="AH26" s="34"/>
      <c r="AI26" s="34"/>
      <c r="AJ26" s="34"/>
      <c r="AK26" s="34"/>
      <c r="AL26" s="34"/>
      <c r="AM26" s="34"/>
      <c r="AN26" s="82"/>
      <c r="AO26" s="34"/>
      <c r="AP26" s="34"/>
      <c r="AQ26" s="34"/>
      <c r="AR26" s="34"/>
      <c r="AS26" s="34"/>
      <c r="AT26" s="34"/>
      <c r="AU26" s="82"/>
      <c r="AV26" s="34"/>
    </row>
    <row r="27" spans="1:48">
      <c r="B27" s="69"/>
      <c r="C27" s="69"/>
      <c r="D27" s="664"/>
      <c r="E27" s="68"/>
      <c r="F27" s="609"/>
      <c r="G27" s="609"/>
      <c r="H27" s="609"/>
      <c r="I27" s="609"/>
      <c r="J27" s="609"/>
      <c r="K27" s="609"/>
      <c r="L27" s="82"/>
      <c r="M27" s="34"/>
      <c r="N27" s="34"/>
      <c r="O27" s="34"/>
      <c r="P27" s="34"/>
      <c r="Q27" s="34"/>
      <c r="R27" s="34"/>
      <c r="S27" s="82"/>
      <c r="T27" s="34"/>
      <c r="U27" s="34"/>
      <c r="V27" s="34"/>
      <c r="W27" s="34"/>
      <c r="X27" s="34"/>
      <c r="Y27" s="34"/>
      <c r="Z27" s="82"/>
      <c r="AA27" s="34"/>
      <c r="AB27" s="34"/>
      <c r="AC27" s="34"/>
      <c r="AD27" s="34"/>
      <c r="AE27" s="34"/>
      <c r="AF27" s="34"/>
      <c r="AG27" s="82"/>
      <c r="AH27" s="34"/>
      <c r="AI27" s="34"/>
      <c r="AJ27" s="34"/>
      <c r="AK27" s="34"/>
      <c r="AL27" s="34"/>
      <c r="AM27" s="34"/>
      <c r="AN27" s="82"/>
      <c r="AO27" s="34"/>
      <c r="AP27" s="34"/>
      <c r="AQ27" s="34"/>
      <c r="AR27" s="34"/>
      <c r="AS27" s="34"/>
      <c r="AT27" s="34"/>
      <c r="AU27" s="82"/>
      <c r="AV27" s="34"/>
    </row>
    <row r="28" spans="1:48">
      <c r="B28" s="84"/>
      <c r="E28" s="68"/>
      <c r="F28" s="609"/>
      <c r="G28" s="609"/>
      <c r="H28" s="609"/>
      <c r="I28" s="609"/>
      <c r="J28" s="609"/>
      <c r="K28" s="609"/>
      <c r="L28" s="82"/>
      <c r="M28" s="34"/>
      <c r="N28" s="34"/>
      <c r="O28" s="34"/>
      <c r="P28" s="34"/>
      <c r="Q28" s="34"/>
      <c r="R28" s="34"/>
      <c r="S28" s="82"/>
      <c r="T28" s="34"/>
      <c r="U28" s="34"/>
      <c r="V28" s="34"/>
      <c r="W28" s="34"/>
      <c r="X28" s="34"/>
      <c r="Y28" s="34"/>
      <c r="Z28" s="82"/>
      <c r="AA28" s="34"/>
      <c r="AB28" s="34"/>
      <c r="AC28" s="34"/>
      <c r="AD28" s="34"/>
      <c r="AE28" s="34"/>
      <c r="AF28" s="34"/>
      <c r="AG28" s="82"/>
      <c r="AH28" s="34"/>
      <c r="AI28" s="34"/>
      <c r="AJ28" s="34"/>
      <c r="AK28" s="34"/>
      <c r="AL28" s="34"/>
      <c r="AM28" s="34"/>
      <c r="AN28" s="82"/>
      <c r="AO28" s="34"/>
      <c r="AP28" s="34"/>
      <c r="AQ28" s="34"/>
      <c r="AR28" s="34"/>
      <c r="AS28" s="34"/>
      <c r="AT28" s="34"/>
      <c r="AU28" s="82"/>
      <c r="AV28" s="34"/>
    </row>
    <row r="29" spans="1:48">
      <c r="E29" s="68"/>
      <c r="F29" s="609"/>
      <c r="G29" s="609"/>
      <c r="H29" s="609"/>
      <c r="I29" s="609"/>
      <c r="J29" s="609"/>
      <c r="K29" s="609"/>
      <c r="L29" s="70"/>
      <c r="S29" s="70"/>
      <c r="Z29" s="70"/>
      <c r="AG29" s="70"/>
      <c r="AN29" s="70"/>
      <c r="AU29" s="70"/>
    </row>
    <row r="30" spans="1:48">
      <c r="E30" s="68"/>
      <c r="F30" s="72"/>
      <c r="G30" s="72"/>
      <c r="H30" s="72"/>
      <c r="I30" s="72"/>
      <c r="J30" s="72"/>
      <c r="K30" s="72"/>
      <c r="L30" s="70"/>
      <c r="S30" s="70"/>
      <c r="Z30" s="70"/>
      <c r="AG30" s="70"/>
      <c r="AN30" s="70"/>
      <c r="AU30" s="70"/>
    </row>
    <row r="31" spans="1:48">
      <c r="E31" s="68"/>
      <c r="F31" s="609"/>
      <c r="G31" s="609"/>
      <c r="H31" s="609"/>
      <c r="I31" s="609"/>
      <c r="J31" s="609"/>
      <c r="K31" s="609"/>
      <c r="L31" s="70"/>
      <c r="S31" s="70"/>
      <c r="Z31" s="70"/>
      <c r="AG31" s="70"/>
      <c r="AN31" s="70"/>
      <c r="AU31" s="70"/>
    </row>
    <row r="32" spans="1:48">
      <c r="E32" s="68"/>
      <c r="F32" s="72"/>
      <c r="G32" s="72"/>
      <c r="H32" s="72"/>
      <c r="I32" s="72"/>
      <c r="J32" s="72"/>
      <c r="K32" s="72"/>
      <c r="L32" s="70"/>
      <c r="S32" s="70"/>
      <c r="Z32" s="70"/>
      <c r="AG32" s="70"/>
      <c r="AN32" s="70"/>
      <c r="AU32" s="70"/>
    </row>
    <row r="40" spans="6:11">
      <c r="F40" s="610"/>
      <c r="G40" s="610"/>
      <c r="H40" s="610"/>
      <c r="I40" s="610"/>
      <c r="J40" s="610"/>
      <c r="K40" s="610"/>
    </row>
  </sheetData>
  <mergeCells count="23">
    <mergeCell ref="AT12:AV12"/>
    <mergeCell ref="AT18:AV18"/>
    <mergeCell ref="E1:F1"/>
    <mergeCell ref="L1:M1"/>
    <mergeCell ref="D2:J2"/>
    <mergeCell ref="K2:Q2"/>
    <mergeCell ref="K4:Q4"/>
    <mergeCell ref="D4:J4"/>
    <mergeCell ref="R2:X2"/>
    <mergeCell ref="Y2:AE2"/>
    <mergeCell ref="AF2:AL2"/>
    <mergeCell ref="AM2:AS2"/>
    <mergeCell ref="AT2:AV2"/>
    <mergeCell ref="AT4:AV4"/>
    <mergeCell ref="AM4:AS4"/>
    <mergeCell ref="AF4:AL4"/>
    <mergeCell ref="AN1:AO1"/>
    <mergeCell ref="AU1:AV1"/>
    <mergeCell ref="Y4:AE4"/>
    <mergeCell ref="R4:X4"/>
    <mergeCell ref="S1:T1"/>
    <mergeCell ref="Z1:AA1"/>
    <mergeCell ref="AG1:AH1"/>
  </mergeCells>
  <printOptions horizontalCentered="1"/>
  <pageMargins left="0.19685039370078741" right="0" top="0.9055118110236221" bottom="0" header="0.51181102362204722" footer="0.31496062992125984"/>
  <pageSetup paperSize="9" scale="55" orientation="landscape" r:id="rId1"/>
  <headerFooter alignWithMargins="0">
    <oddHeader>&amp;C&amp;"Times New Roman,Félkövér"&amp;11ELEK VÁROS ÖNKORMÁNYZATA KIADÁSAI INTÉZMÉNYENKÉNT ÉS ÖSSZESEN
2025. ÉV&amp;R&amp;"Times New Roman,Normál"&amp;9 5. melléklet az 3/2025(II.26.)önkormányzati rendelethez
Adatok E Ft-ban</oddHeader>
  </headerFooter>
  <colBreaks count="1" manualBreakCount="1">
    <brk id="2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39997558519241921"/>
  </sheetPr>
  <dimension ref="A1:X40"/>
  <sheetViews>
    <sheetView view="pageLayout" topLeftCell="A4" zoomScale="70" zoomScaleNormal="100" zoomScalePageLayoutView="70" workbookViewId="0">
      <selection activeCell="V23" sqref="V23:X23"/>
    </sheetView>
  </sheetViews>
  <sheetFormatPr defaultColWidth="4.33203125" defaultRowHeight="13.8"/>
  <cols>
    <col min="1" max="1" width="7" style="223" customWidth="1"/>
    <col min="2" max="2" width="46.6640625" style="56" customWidth="1"/>
    <col min="3" max="3" width="6" style="56" bestFit="1" customWidth="1"/>
    <col min="4" max="4" width="10" style="79" customWidth="1"/>
    <col min="5" max="5" width="10.109375" style="79" bestFit="1" customWidth="1"/>
    <col min="6" max="6" width="8.6640625" style="80" customWidth="1"/>
    <col min="7" max="7" width="9.6640625" style="32" customWidth="1"/>
    <col min="8" max="8" width="10.33203125" style="31" customWidth="1"/>
    <col min="9" max="9" width="9" style="31" customWidth="1"/>
    <col min="10" max="10" width="9.6640625" style="32" customWidth="1"/>
    <col min="11" max="11" width="10.33203125" style="31" bestFit="1" customWidth="1"/>
    <col min="12" max="12" width="9" style="31" customWidth="1"/>
    <col min="13" max="13" width="9.6640625" style="32" customWidth="1"/>
    <col min="14" max="14" width="10.33203125" style="31" bestFit="1" customWidth="1"/>
    <col min="15" max="15" width="9" style="31" customWidth="1"/>
    <col min="16" max="16" width="9.6640625" style="32" customWidth="1"/>
    <col min="17" max="17" width="10.33203125" style="31" bestFit="1" customWidth="1"/>
    <col min="18" max="18" width="9" style="31" customWidth="1"/>
    <col min="19" max="19" width="9.6640625" style="32" customWidth="1"/>
    <col min="20" max="20" width="10.33203125" style="31" bestFit="1" customWidth="1"/>
    <col min="21" max="21" width="9" style="31" customWidth="1"/>
    <col min="22" max="22" width="9.6640625" style="32" customWidth="1"/>
    <col min="23" max="23" width="10.33203125" style="31" bestFit="1" customWidth="1"/>
    <col min="24" max="24" width="9" style="31" customWidth="1"/>
    <col min="25" max="16384" width="4.33203125" style="31"/>
  </cols>
  <sheetData>
    <row r="1" spans="1:24" s="34" customFormat="1" ht="12" customHeight="1" thickBot="1">
      <c r="A1" s="217"/>
      <c r="C1" s="76"/>
      <c r="D1" s="703"/>
      <c r="E1" s="703"/>
      <c r="F1" s="70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693"/>
      <c r="S1" s="693"/>
      <c r="T1" s="693"/>
      <c r="U1" s="693"/>
      <c r="V1" s="693"/>
      <c r="W1" s="693"/>
      <c r="X1" s="693"/>
    </row>
    <row r="2" spans="1:24" s="76" customFormat="1" ht="100.5" customHeight="1" thickBot="1">
      <c r="A2" s="218"/>
      <c r="D2" s="816" t="s">
        <v>250</v>
      </c>
      <c r="E2" s="817"/>
      <c r="F2" s="823"/>
      <c r="G2" s="816" t="s">
        <v>251</v>
      </c>
      <c r="H2" s="817"/>
      <c r="I2" s="818"/>
      <c r="J2" s="822" t="s">
        <v>252</v>
      </c>
      <c r="K2" s="817"/>
      <c r="L2" s="823"/>
      <c r="M2" s="816" t="s">
        <v>253</v>
      </c>
      <c r="N2" s="817"/>
      <c r="O2" s="818"/>
      <c r="P2" s="822" t="s">
        <v>254</v>
      </c>
      <c r="Q2" s="817"/>
      <c r="R2" s="823"/>
      <c r="S2" s="816" t="s">
        <v>255</v>
      </c>
      <c r="T2" s="817"/>
      <c r="U2" s="823"/>
      <c r="V2" s="824" t="s">
        <v>7</v>
      </c>
      <c r="W2" s="825"/>
      <c r="X2" s="826"/>
    </row>
    <row r="3" spans="1:24" s="76" customFormat="1" ht="100.5" customHeight="1">
      <c r="A3" s="219" t="s">
        <v>33</v>
      </c>
      <c r="B3" s="158" t="s">
        <v>105</v>
      </c>
      <c r="C3" s="228" t="s">
        <v>111</v>
      </c>
      <c r="D3" s="550" t="s">
        <v>124</v>
      </c>
      <c r="E3" s="551" t="s">
        <v>125</v>
      </c>
      <c r="F3" s="552" t="s">
        <v>126</v>
      </c>
      <c r="G3" s="550" t="s">
        <v>124</v>
      </c>
      <c r="H3" s="551" t="s">
        <v>125</v>
      </c>
      <c r="I3" s="553" t="s">
        <v>126</v>
      </c>
      <c r="J3" s="554" t="s">
        <v>124</v>
      </c>
      <c r="K3" s="551" t="s">
        <v>125</v>
      </c>
      <c r="L3" s="552" t="s">
        <v>126</v>
      </c>
      <c r="M3" s="550" t="s">
        <v>124</v>
      </c>
      <c r="N3" s="551" t="s">
        <v>125</v>
      </c>
      <c r="O3" s="553" t="s">
        <v>126</v>
      </c>
      <c r="P3" s="554" t="s">
        <v>124</v>
      </c>
      <c r="Q3" s="551" t="s">
        <v>125</v>
      </c>
      <c r="R3" s="552" t="s">
        <v>126</v>
      </c>
      <c r="S3" s="550" t="s">
        <v>124</v>
      </c>
      <c r="T3" s="551" t="s">
        <v>125</v>
      </c>
      <c r="U3" s="552" t="s">
        <v>126</v>
      </c>
      <c r="V3" s="555" t="s">
        <v>124</v>
      </c>
      <c r="W3" s="556" t="s">
        <v>125</v>
      </c>
      <c r="X3" s="557" t="s">
        <v>126</v>
      </c>
    </row>
    <row r="4" spans="1:24" ht="17.100000000000001" customHeight="1">
      <c r="A4" s="220" t="s">
        <v>45</v>
      </c>
      <c r="B4" s="155" t="s">
        <v>47</v>
      </c>
      <c r="C4" s="229"/>
      <c r="D4" s="707"/>
      <c r="E4" s="708"/>
      <c r="F4" s="720"/>
      <c r="G4" s="707"/>
      <c r="H4" s="708"/>
      <c r="I4" s="709"/>
      <c r="J4" s="719"/>
      <c r="K4" s="708"/>
      <c r="L4" s="720"/>
      <c r="M4" s="707"/>
      <c r="N4" s="708"/>
      <c r="O4" s="709"/>
      <c r="P4" s="719"/>
      <c r="Q4" s="708"/>
      <c r="R4" s="720"/>
      <c r="S4" s="707"/>
      <c r="T4" s="708"/>
      <c r="U4" s="720"/>
      <c r="V4" s="713"/>
      <c r="W4" s="714"/>
      <c r="X4" s="715"/>
    </row>
    <row r="5" spans="1:24" ht="17.100000000000001" customHeight="1">
      <c r="A5" s="220">
        <v>1</v>
      </c>
      <c r="B5" s="155" t="s">
        <v>1</v>
      </c>
      <c r="C5" s="230" t="s">
        <v>133</v>
      </c>
      <c r="D5" s="144">
        <f>[1]KIADÁS!$O3000</f>
        <v>263705631.32863849</v>
      </c>
      <c r="E5" s="143">
        <f>[1]KIADÁS!$P3000</f>
        <v>16600180</v>
      </c>
      <c r="F5" s="148">
        <f>[1]KIADÁS!$Q3000</f>
        <v>0</v>
      </c>
      <c r="G5" s="144">
        <f>[2]KIADÁS!$O3000</f>
        <v>0</v>
      </c>
      <c r="H5" s="143">
        <f>[2]KIADÁS!$P3000</f>
        <v>0</v>
      </c>
      <c r="I5" s="148">
        <f>[2]KIADÁS!$Q3000</f>
        <v>156469353.97345132</v>
      </c>
      <c r="J5" s="144">
        <f>[3]KIADÁS!$O3000</f>
        <v>215385551.61061946</v>
      </c>
      <c r="K5" s="143">
        <f>[3]KIADÁS!$P3000</f>
        <v>0</v>
      </c>
      <c r="L5" s="148">
        <f>[3]KIADÁS!$Q3000</f>
        <v>0</v>
      </c>
      <c r="M5" s="144">
        <f>[4]KIADÁS!$O3000</f>
        <v>13613443</v>
      </c>
      <c r="N5" s="143">
        <f>[4]KIADÁS!$P3000</f>
        <v>0</v>
      </c>
      <c r="O5" s="148">
        <f>[4]KIADÁS!$Q3000</f>
        <v>0</v>
      </c>
      <c r="P5" s="144">
        <f>[5]KIADÁS!$O3000</f>
        <v>95691152.424778759</v>
      </c>
      <c r="Q5" s="143">
        <f>[5]KIADÁS!$P3000</f>
        <v>0</v>
      </c>
      <c r="R5" s="148">
        <f>[5]KIADÁS!$Q3000</f>
        <v>0</v>
      </c>
      <c r="S5" s="144">
        <f>[6]KIADÁS!$O3000</f>
        <v>75292648.539823011</v>
      </c>
      <c r="T5" s="143">
        <f>[6]KIADÁS!$P3000</f>
        <v>0</v>
      </c>
      <c r="U5" s="148">
        <f>[6]KIADÁS!$Q3000</f>
        <v>0</v>
      </c>
      <c r="V5" s="224">
        <f>D5+G5+J5+M5+P5+S5</f>
        <v>663688426.90385985</v>
      </c>
      <c r="W5" s="211">
        <f>E5+H5+K5+N5+Q5+T5</f>
        <v>16600180</v>
      </c>
      <c r="X5" s="214">
        <f>F5+I5+L5+O5+R5+U5</f>
        <v>156469353.97345132</v>
      </c>
    </row>
    <row r="6" spans="1:24" ht="35.25" customHeight="1">
      <c r="A6" s="220">
        <v>2</v>
      </c>
      <c r="B6" s="155" t="s">
        <v>49</v>
      </c>
      <c r="C6" s="230" t="s">
        <v>134</v>
      </c>
      <c r="D6" s="144">
        <f>[1]KIADÁS!$R3000</f>
        <v>23344769.671361502</v>
      </c>
      <c r="E6" s="143">
        <f>[1]KIADÁS!$S3000</f>
        <v>1448743.4</v>
      </c>
      <c r="F6" s="148">
        <f>[1]KIADÁS!$T3000</f>
        <v>0</v>
      </c>
      <c r="G6" s="144">
        <f>[2]KIADÁS!$R3000</f>
        <v>0</v>
      </c>
      <c r="H6" s="143">
        <f>[2]KIADÁS!$S3000</f>
        <v>0</v>
      </c>
      <c r="I6" s="148">
        <f>[2]KIADÁS!$T3000</f>
        <v>21120704.026548672</v>
      </c>
      <c r="J6" s="144">
        <f>[3]KIADÁS!$R3000</f>
        <v>28467759.38938053</v>
      </c>
      <c r="K6" s="143">
        <f>[3]KIADÁS!$S3000</f>
        <v>0</v>
      </c>
      <c r="L6" s="148">
        <f>[3]KIADÁS!$T3000</f>
        <v>0</v>
      </c>
      <c r="M6" s="144">
        <f>[4]KIADÁS!$R3000</f>
        <v>1740748</v>
      </c>
      <c r="N6" s="143">
        <f>[4]KIADÁS!$S3000</f>
        <v>0</v>
      </c>
      <c r="O6" s="148">
        <f>[4]KIADÁS!$T3000</f>
        <v>0</v>
      </c>
      <c r="P6" s="144">
        <f>[5]KIADÁS!$R3000</f>
        <v>12729246.575221239</v>
      </c>
      <c r="Q6" s="143">
        <f>[5]KIADÁS!$S3000</f>
        <v>0</v>
      </c>
      <c r="R6" s="148">
        <f>[5]KIADÁS!$T3000</f>
        <v>0</v>
      </c>
      <c r="S6" s="144">
        <f>[6]KIADÁS!$R3000</f>
        <v>9853018.4601769913</v>
      </c>
      <c r="T6" s="143">
        <f>[6]KIADÁS!$S3000</f>
        <v>0</v>
      </c>
      <c r="U6" s="148">
        <f>[6]KIADÁS!$T3000</f>
        <v>0</v>
      </c>
      <c r="V6" s="224">
        <f t="shared" ref="V6:V23" si="0">D6+G6+J6+M6+P6+S6</f>
        <v>76135542.096140265</v>
      </c>
      <c r="W6" s="211">
        <f t="shared" ref="W6:W23" si="1">E6+H6+K6+N6+Q6+T6</f>
        <v>1448743.4</v>
      </c>
      <c r="X6" s="214">
        <f t="shared" ref="X6:X23" si="2">F6+I6+L6+O6+R6+U6</f>
        <v>21120704.026548672</v>
      </c>
    </row>
    <row r="7" spans="1:24" ht="17.100000000000001" customHeight="1">
      <c r="A7" s="220">
        <v>3</v>
      </c>
      <c r="B7" s="155" t="s">
        <v>2</v>
      </c>
      <c r="C7" s="230" t="s">
        <v>136</v>
      </c>
      <c r="D7" s="144">
        <f>[1]KIADÁS!$U3000</f>
        <v>128110078</v>
      </c>
      <c r="E7" s="143">
        <f>[1]KIADÁS!$V3000</f>
        <v>99918027.479999989</v>
      </c>
      <c r="F7" s="148">
        <f>[1]KIADÁS!$W3000</f>
        <v>0</v>
      </c>
      <c r="G7" s="144">
        <f>[2]KIADÁS!$U3000</f>
        <v>0</v>
      </c>
      <c r="H7" s="143">
        <f>[2]KIADÁS!$V3000</f>
        <v>0</v>
      </c>
      <c r="I7" s="148">
        <f>[2]KIADÁS!$W3000</f>
        <v>24285001</v>
      </c>
      <c r="J7" s="144">
        <f>[3]KIADÁS!$U3000</f>
        <v>36863025</v>
      </c>
      <c r="K7" s="143">
        <f>[3]KIADÁS!$V3000</f>
        <v>0</v>
      </c>
      <c r="L7" s="148">
        <f>[3]KIADÁS!$W3000</f>
        <v>0</v>
      </c>
      <c r="M7" s="144">
        <f>[4]KIADÁS!$U3000</f>
        <v>14204877</v>
      </c>
      <c r="N7" s="143">
        <f>[4]KIADÁS!$V3000</f>
        <v>0</v>
      </c>
      <c r="O7" s="148">
        <f>[4]KIADÁS!$W3000</f>
        <v>0</v>
      </c>
      <c r="P7" s="144">
        <f>[5]KIADÁS!$U3000</f>
        <v>100702539</v>
      </c>
      <c r="Q7" s="143">
        <f>[5]KIADÁS!$V3000</f>
        <v>0</v>
      </c>
      <c r="R7" s="148">
        <f>[5]KIADÁS!$W3000</f>
        <v>0</v>
      </c>
      <c r="S7" s="144">
        <f>[6]KIADÁS!$U3000</f>
        <v>237933489</v>
      </c>
      <c r="T7" s="143">
        <f>[6]KIADÁS!$V3000</f>
        <v>0</v>
      </c>
      <c r="U7" s="148">
        <f>[6]KIADÁS!$W3000</f>
        <v>0</v>
      </c>
      <c r="V7" s="224">
        <f t="shared" si="0"/>
        <v>517814008</v>
      </c>
      <c r="W7" s="211">
        <f t="shared" si="1"/>
        <v>99918027.479999989</v>
      </c>
      <c r="X7" s="214">
        <f t="shared" si="2"/>
        <v>24285001</v>
      </c>
    </row>
    <row r="8" spans="1:24" ht="17.100000000000001" customHeight="1">
      <c r="A8" s="220">
        <v>4</v>
      </c>
      <c r="B8" s="155" t="s">
        <v>43</v>
      </c>
      <c r="C8" s="230" t="s">
        <v>137</v>
      </c>
      <c r="D8" s="144">
        <f>[1]KIADÁS!$AM3000</f>
        <v>24999500</v>
      </c>
      <c r="E8" s="143">
        <f>[1]KIADÁS!$AN3000</f>
        <v>0</v>
      </c>
      <c r="F8" s="148">
        <f>[1]KIADÁS!$AO3000</f>
        <v>0</v>
      </c>
      <c r="G8" s="144">
        <f>[2]KIADÁS!$AM3000</f>
        <v>0</v>
      </c>
      <c r="H8" s="143">
        <f>[2]KIADÁS!$AN3000</f>
        <v>0</v>
      </c>
      <c r="I8" s="148">
        <f>[2]KIADÁS!$AO3000</f>
        <v>0</v>
      </c>
      <c r="J8" s="144">
        <f>[3]KIADÁS!$AM3000</f>
        <v>0</v>
      </c>
      <c r="K8" s="143">
        <f>[3]KIADÁS!$AN3000</f>
        <v>0</v>
      </c>
      <c r="L8" s="148">
        <f>[3]KIADÁS!$AO3000</f>
        <v>0</v>
      </c>
      <c r="M8" s="144">
        <f>[4]KIADÁS!$AM3000</f>
        <v>0</v>
      </c>
      <c r="N8" s="143">
        <f>[4]KIADÁS!$AN3000</f>
        <v>0</v>
      </c>
      <c r="O8" s="148">
        <f>[4]KIADÁS!$AO3000</f>
        <v>0</v>
      </c>
      <c r="P8" s="144">
        <f>[5]KIADÁS!$AM3000</f>
        <v>0</v>
      </c>
      <c r="Q8" s="143">
        <f>[5]KIADÁS!$AN3000</f>
        <v>0</v>
      </c>
      <c r="R8" s="148">
        <f>[5]KIADÁS!$AO3000</f>
        <v>0</v>
      </c>
      <c r="S8" s="144">
        <f>[6]KIADÁS!$AM3000</f>
        <v>0</v>
      </c>
      <c r="T8" s="143">
        <f>[6]KIADÁS!$AN3000</f>
        <v>0</v>
      </c>
      <c r="U8" s="148">
        <f>[6]KIADÁS!$AO3000</f>
        <v>0</v>
      </c>
      <c r="V8" s="224">
        <f t="shared" si="0"/>
        <v>24999500</v>
      </c>
      <c r="W8" s="211">
        <f t="shared" si="1"/>
        <v>0</v>
      </c>
      <c r="X8" s="214">
        <f t="shared" si="2"/>
        <v>0</v>
      </c>
    </row>
    <row r="9" spans="1:24" ht="17.100000000000001" customHeight="1">
      <c r="A9" s="220">
        <v>5</v>
      </c>
      <c r="B9" s="155" t="s">
        <v>50</v>
      </c>
      <c r="C9" s="230" t="s">
        <v>138</v>
      </c>
      <c r="D9" s="144">
        <f>[1]KIADÁS!$BE3000-[1]KIADÁS!$CC3000</f>
        <v>3728930</v>
      </c>
      <c r="E9" s="143">
        <f>[1]KIADÁS!$BF3000-[1]KIADÁS!$CD3000</f>
        <v>7000000</v>
      </c>
      <c r="F9" s="148">
        <f>[1]KIADÁS!$BG3000-F10</f>
        <v>0</v>
      </c>
      <c r="G9" s="144">
        <f>[2]KIADÁS!$BE3000-[2]KIADÁS!$CC3000</f>
        <v>0</v>
      </c>
      <c r="H9" s="143">
        <f>[2]KIADÁS!$BF3000-[2]KIADÁS!$CD3000</f>
        <v>0</v>
      </c>
      <c r="I9" s="148">
        <f>[2]KIADÁS!$BG3000-I10</f>
        <v>0</v>
      </c>
      <c r="J9" s="144">
        <f>[3]KIADÁS!$BE3000-[3]KIADÁS!$CC3000</f>
        <v>0</v>
      </c>
      <c r="K9" s="143">
        <f>[3]KIADÁS!$BF3000-[3]KIADÁS!$CD3000</f>
        <v>0</v>
      </c>
      <c r="L9" s="148">
        <f>[3]KIADÁS!$BG3000-L10</f>
        <v>0</v>
      </c>
      <c r="M9" s="144">
        <f>[4]KIADÁS!$BE3000-[4]KIADÁS!$CC3000</f>
        <v>0</v>
      </c>
      <c r="N9" s="143">
        <f>[4]KIADÁS!$BF3000-[4]KIADÁS!$CD3000</f>
        <v>0</v>
      </c>
      <c r="O9" s="148">
        <f>[4]KIADÁS!$BG3000-O10</f>
        <v>0</v>
      </c>
      <c r="P9" s="144">
        <f>[5]KIADÁS!$BE3000-[5]KIADÁS!$CC3000</f>
        <v>0</v>
      </c>
      <c r="Q9" s="143">
        <f>[5]KIADÁS!$BF3000-[5]KIADÁS!$CD3000</f>
        <v>0</v>
      </c>
      <c r="R9" s="148">
        <f>[5]KIADÁS!$BG3000-R10</f>
        <v>0</v>
      </c>
      <c r="S9" s="144">
        <f>[6]KIADÁS!$BE3000-[6]KIADÁS!$CC3000</f>
        <v>0</v>
      </c>
      <c r="T9" s="143">
        <f>[6]KIADÁS!$BF3000-[6]KIADÁS!$CD3000</f>
        <v>0</v>
      </c>
      <c r="U9" s="148">
        <f>[6]KIADÁS!$BG3000-U10</f>
        <v>0</v>
      </c>
      <c r="V9" s="224">
        <f t="shared" si="0"/>
        <v>3728930</v>
      </c>
      <c r="W9" s="211">
        <f t="shared" si="1"/>
        <v>7000000</v>
      </c>
      <c r="X9" s="214">
        <f t="shared" si="2"/>
        <v>0</v>
      </c>
    </row>
    <row r="10" spans="1:24" ht="17.100000000000001" customHeight="1">
      <c r="A10" s="220">
        <v>6</v>
      </c>
      <c r="B10" s="155" t="s">
        <v>92</v>
      </c>
      <c r="C10" s="231" t="s">
        <v>139</v>
      </c>
      <c r="D10" s="145">
        <f>[1]KIADÁS!$CF3000+[1]KIADÁS!$CI3000</f>
        <v>0</v>
      </c>
      <c r="E10" s="146">
        <f>[1]KIADÁS!$CG3000+[1]KIADÁS!$CJ3000</f>
        <v>0</v>
      </c>
      <c r="F10" s="147">
        <f>[1]KIADÁS!$CH3000+[1]KIADÁS!$CK3000</f>
        <v>0</v>
      </c>
      <c r="G10" s="145">
        <f>[2]KIADÁS!$CF3000+[2]KIADÁS!$CI3000</f>
        <v>0</v>
      </c>
      <c r="H10" s="146">
        <f>[2]KIADÁS!$CG3000+[2]KIADÁS!$CJ3000</f>
        <v>0</v>
      </c>
      <c r="I10" s="147">
        <f>[2]KIADÁS!$CH3000+[2]KIADÁS!$CK3000</f>
        <v>0</v>
      </c>
      <c r="J10" s="145">
        <f>[3]KIADÁS!$CF3000+[3]KIADÁS!$CI3000</f>
        <v>0</v>
      </c>
      <c r="K10" s="146">
        <f>[3]KIADÁS!$CG3000+[3]KIADÁS!$CJ3000</f>
        <v>0</v>
      </c>
      <c r="L10" s="147">
        <f>[3]KIADÁS!$CH3000+[3]KIADÁS!$CK3000</f>
        <v>0</v>
      </c>
      <c r="M10" s="145">
        <f>[4]KIADÁS!$CF3000+[4]KIADÁS!$CI3000</f>
        <v>0</v>
      </c>
      <c r="N10" s="146">
        <f>[4]KIADÁS!$CG3000+[4]KIADÁS!$CJ3000</f>
        <v>0</v>
      </c>
      <c r="O10" s="147">
        <f>[4]KIADÁS!$CH3000+[4]KIADÁS!$CK3000</f>
        <v>0</v>
      </c>
      <c r="P10" s="145">
        <f>[5]KIADÁS!$CF3000+[5]KIADÁS!$CI3000</f>
        <v>0</v>
      </c>
      <c r="Q10" s="146">
        <f>[5]KIADÁS!$CG3000+[5]KIADÁS!$CJ3000</f>
        <v>0</v>
      </c>
      <c r="R10" s="147">
        <f>[5]KIADÁS!$CH3000+[5]KIADÁS!$CK3000</f>
        <v>0</v>
      </c>
      <c r="S10" s="145">
        <f>[6]KIADÁS!$CF3000+[6]KIADÁS!$CI3000</f>
        <v>0</v>
      </c>
      <c r="T10" s="146">
        <f>[6]KIADÁS!$CG3000+[6]KIADÁS!$CJ3000</f>
        <v>0</v>
      </c>
      <c r="U10" s="147">
        <f>[6]KIADÁS!$CH3000+[6]KIADÁS!$CK3000</f>
        <v>0</v>
      </c>
      <c r="V10" s="226">
        <f t="shared" si="0"/>
        <v>0</v>
      </c>
      <c r="W10" s="212">
        <f t="shared" si="1"/>
        <v>0</v>
      </c>
      <c r="X10" s="215">
        <f t="shared" si="2"/>
        <v>0</v>
      </c>
    </row>
    <row r="11" spans="1:24" s="34" customFormat="1" ht="17.100000000000001" customHeight="1">
      <c r="A11" s="221"/>
      <c r="B11" s="156" t="s">
        <v>51</v>
      </c>
      <c r="C11" s="232"/>
      <c r="D11" s="145">
        <f t="shared" ref="D11:U11" si="3">SUM(D5,D6,D7,D8,D9,D10)</f>
        <v>443888909</v>
      </c>
      <c r="E11" s="146">
        <f t="shared" si="3"/>
        <v>124966950.88</v>
      </c>
      <c r="F11" s="147">
        <f t="shared" si="3"/>
        <v>0</v>
      </c>
      <c r="G11" s="145">
        <f t="shared" si="3"/>
        <v>0</v>
      </c>
      <c r="H11" s="146">
        <f t="shared" si="3"/>
        <v>0</v>
      </c>
      <c r="I11" s="147">
        <f t="shared" si="3"/>
        <v>201875059</v>
      </c>
      <c r="J11" s="145">
        <f t="shared" si="3"/>
        <v>280716336</v>
      </c>
      <c r="K11" s="146">
        <f t="shared" si="3"/>
        <v>0</v>
      </c>
      <c r="L11" s="147">
        <f t="shared" si="3"/>
        <v>0</v>
      </c>
      <c r="M11" s="145">
        <f t="shared" si="3"/>
        <v>29559068</v>
      </c>
      <c r="N11" s="146">
        <f t="shared" si="3"/>
        <v>0</v>
      </c>
      <c r="O11" s="147">
        <f t="shared" si="3"/>
        <v>0</v>
      </c>
      <c r="P11" s="145">
        <f t="shared" si="3"/>
        <v>209122938</v>
      </c>
      <c r="Q11" s="146">
        <f t="shared" si="3"/>
        <v>0</v>
      </c>
      <c r="R11" s="147">
        <f t="shared" si="3"/>
        <v>0</v>
      </c>
      <c r="S11" s="145">
        <f t="shared" si="3"/>
        <v>323079156</v>
      </c>
      <c r="T11" s="146">
        <f t="shared" si="3"/>
        <v>0</v>
      </c>
      <c r="U11" s="147">
        <f t="shared" si="3"/>
        <v>0</v>
      </c>
      <c r="V11" s="226">
        <f t="shared" si="0"/>
        <v>1286366407</v>
      </c>
      <c r="W11" s="212">
        <f t="shared" si="1"/>
        <v>124966950.88</v>
      </c>
      <c r="X11" s="215">
        <f t="shared" si="2"/>
        <v>201875059</v>
      </c>
    </row>
    <row r="12" spans="1:24" ht="17.100000000000001" customHeight="1">
      <c r="A12" s="220" t="s">
        <v>74</v>
      </c>
      <c r="B12" s="155" t="s">
        <v>54</v>
      </c>
      <c r="C12" s="233"/>
      <c r="D12" s="827"/>
      <c r="E12" s="828"/>
      <c r="F12" s="829"/>
      <c r="G12" s="827"/>
      <c r="H12" s="828"/>
      <c r="I12" s="829"/>
      <c r="J12" s="827"/>
      <c r="K12" s="828"/>
      <c r="L12" s="829"/>
      <c r="M12" s="827"/>
      <c r="N12" s="828"/>
      <c r="O12" s="829"/>
      <c r="P12" s="827"/>
      <c r="Q12" s="828"/>
      <c r="R12" s="829"/>
      <c r="S12" s="827"/>
      <c r="T12" s="828"/>
      <c r="U12" s="828"/>
      <c r="V12" s="830">
        <f t="shared" si="0"/>
        <v>0</v>
      </c>
      <c r="W12" s="814"/>
      <c r="X12" s="815"/>
    </row>
    <row r="13" spans="1:24" ht="17.100000000000001" customHeight="1">
      <c r="A13" s="220">
        <v>7</v>
      </c>
      <c r="B13" s="155" t="s">
        <v>56</v>
      </c>
      <c r="C13" s="230" t="s">
        <v>140</v>
      </c>
      <c r="D13" s="144">
        <f>[1]KIADÁS!$CO3000</f>
        <v>1016000</v>
      </c>
      <c r="E13" s="143">
        <f>[1]KIADÁS!$CP3000</f>
        <v>52520000</v>
      </c>
      <c r="F13" s="148">
        <f>[1]KIADÁS!$CQ3000</f>
        <v>0</v>
      </c>
      <c r="G13" s="144">
        <f>[2]KIADÁS!$CO3000</f>
        <v>0</v>
      </c>
      <c r="H13" s="143">
        <f>[2]KIADÁS!$CP3000</f>
        <v>0</v>
      </c>
      <c r="I13" s="148">
        <f>[2]KIADÁS!$CQ3000</f>
        <v>0</v>
      </c>
      <c r="J13" s="144">
        <f>[3]KIADÁS!$CO3000</f>
        <v>0</v>
      </c>
      <c r="K13" s="143">
        <f>[3]KIADÁS!$CP3000</f>
        <v>0</v>
      </c>
      <c r="L13" s="148">
        <f>[3]KIADÁS!$CQ3000</f>
        <v>0</v>
      </c>
      <c r="M13" s="144">
        <f>[4]KIADÁS!$CO3000</f>
        <v>0</v>
      </c>
      <c r="N13" s="143">
        <f>[4]KIADÁS!$CP3000</f>
        <v>0</v>
      </c>
      <c r="O13" s="148">
        <f>[4]KIADÁS!$CQ3000</f>
        <v>0</v>
      </c>
      <c r="P13" s="144">
        <f>[5]KIADÁS!$CO3000</f>
        <v>0</v>
      </c>
      <c r="Q13" s="143">
        <f>[5]KIADÁS!$CP3000</f>
        <v>0</v>
      </c>
      <c r="R13" s="148">
        <f>[5]KIADÁS!$CQ3000</f>
        <v>0</v>
      </c>
      <c r="S13" s="144">
        <f>[6]KIADÁS!$CO3000</f>
        <v>1600000</v>
      </c>
      <c r="T13" s="143">
        <f>[6]KIADÁS!$CP3000</f>
        <v>0</v>
      </c>
      <c r="U13" s="148">
        <f>[6]KIADÁS!$CQ3000</f>
        <v>0</v>
      </c>
      <c r="V13" s="224">
        <f t="shared" si="0"/>
        <v>2616000</v>
      </c>
      <c r="W13" s="211">
        <f t="shared" si="1"/>
        <v>52520000</v>
      </c>
      <c r="X13" s="214">
        <f t="shared" si="2"/>
        <v>0</v>
      </c>
    </row>
    <row r="14" spans="1:24" ht="16.5" customHeight="1">
      <c r="A14" s="220">
        <v>8</v>
      </c>
      <c r="B14" s="155" t="s">
        <v>57</v>
      </c>
      <c r="C14" s="230" t="s">
        <v>141</v>
      </c>
      <c r="D14" s="144">
        <f>[1]KIADÁS!$CR3000</f>
        <v>0</v>
      </c>
      <c r="E14" s="143">
        <f>[1]KIADÁS!$CS3000</f>
        <v>63634632</v>
      </c>
      <c r="F14" s="148">
        <f>[1]KIADÁS!$CT3000</f>
        <v>0</v>
      </c>
      <c r="G14" s="144">
        <f>[2]KIADÁS!$CR3000</f>
        <v>0</v>
      </c>
      <c r="H14" s="143">
        <f>[2]KIADÁS!$CS3000</f>
        <v>0</v>
      </c>
      <c r="I14" s="148">
        <f>[2]KIADÁS!$CT3000</f>
        <v>0</v>
      </c>
      <c r="J14" s="144">
        <f>[3]KIADÁS!$CR3000</f>
        <v>2118360</v>
      </c>
      <c r="K14" s="143">
        <f>[3]KIADÁS!$CS3000</f>
        <v>0</v>
      </c>
      <c r="L14" s="148">
        <f>[3]KIADÁS!$CT3000</f>
        <v>0</v>
      </c>
      <c r="M14" s="144">
        <f>[4]KIADÁS!$CR3000</f>
        <v>0</v>
      </c>
      <c r="N14" s="143">
        <f>[4]KIADÁS!$CS3000</f>
        <v>0</v>
      </c>
      <c r="O14" s="148">
        <f>[4]KIADÁS!$CT3000</f>
        <v>0</v>
      </c>
      <c r="P14" s="144">
        <f>[5]KIADÁS!$CR3000</f>
        <v>0</v>
      </c>
      <c r="Q14" s="143">
        <f>[5]KIADÁS!$CS3000</f>
        <v>0</v>
      </c>
      <c r="R14" s="148">
        <f>[5]KIADÁS!$CT3000</f>
        <v>0</v>
      </c>
      <c r="S14" s="144">
        <f>[6]KIADÁS!$CR3000</f>
        <v>0</v>
      </c>
      <c r="T14" s="143">
        <f>[6]KIADÁS!$CS3000</f>
        <v>0</v>
      </c>
      <c r="U14" s="148">
        <f>[6]KIADÁS!$CT3000</f>
        <v>0</v>
      </c>
      <c r="V14" s="224">
        <f t="shared" si="0"/>
        <v>2118360</v>
      </c>
      <c r="W14" s="211">
        <f t="shared" si="1"/>
        <v>63634632</v>
      </c>
      <c r="X14" s="214">
        <f t="shared" si="2"/>
        <v>0</v>
      </c>
    </row>
    <row r="15" spans="1:24" ht="17.100000000000001" customHeight="1">
      <c r="A15" s="220">
        <v>9</v>
      </c>
      <c r="B15" s="155" t="s">
        <v>58</v>
      </c>
      <c r="C15" s="230" t="s">
        <v>142</v>
      </c>
      <c r="D15" s="145">
        <f>[1]KIADÁS!$CU3000</f>
        <v>1000000</v>
      </c>
      <c r="E15" s="146">
        <f>[1]KIADÁS!$CV3000</f>
        <v>3000000</v>
      </c>
      <c r="F15" s="147">
        <f>[1]KIADÁS!$CW3000</f>
        <v>0</v>
      </c>
      <c r="G15" s="145">
        <f>[2]KIADÁS!$CU3000</f>
        <v>0</v>
      </c>
      <c r="H15" s="146">
        <f>[2]KIADÁS!$CV3000</f>
        <v>0</v>
      </c>
      <c r="I15" s="147">
        <f>[2]KIADÁS!$CW3000</f>
        <v>0</v>
      </c>
      <c r="J15" s="145">
        <f>[3]KIADÁS!$CU3000</f>
        <v>0</v>
      </c>
      <c r="K15" s="146">
        <f>[3]KIADÁS!$CV3000</f>
        <v>0</v>
      </c>
      <c r="L15" s="147">
        <f>[3]KIADÁS!$CW3000</f>
        <v>0</v>
      </c>
      <c r="M15" s="145">
        <f>[4]KIADÁS!$CU3000</f>
        <v>0</v>
      </c>
      <c r="N15" s="146">
        <f>[4]KIADÁS!$CV3000</f>
        <v>0</v>
      </c>
      <c r="O15" s="147">
        <f>[4]KIADÁS!$CW3000</f>
        <v>0</v>
      </c>
      <c r="P15" s="145">
        <f>[5]KIADÁS!$CU3000</f>
        <v>0</v>
      </c>
      <c r="Q15" s="146">
        <f>[5]KIADÁS!$CV3000</f>
        <v>0</v>
      </c>
      <c r="R15" s="147">
        <f>[5]KIADÁS!$CW3000</f>
        <v>0</v>
      </c>
      <c r="S15" s="145">
        <f>[6]KIADÁS!$CU3000</f>
        <v>0</v>
      </c>
      <c r="T15" s="146">
        <f>[6]KIADÁS!$CV3000</f>
        <v>0</v>
      </c>
      <c r="U15" s="147">
        <f>[6]KIADÁS!$CW3000</f>
        <v>0</v>
      </c>
      <c r="V15" s="226">
        <f t="shared" si="0"/>
        <v>1000000</v>
      </c>
      <c r="W15" s="212">
        <f t="shared" si="1"/>
        <v>3000000</v>
      </c>
      <c r="X15" s="215">
        <f t="shared" si="2"/>
        <v>0</v>
      </c>
    </row>
    <row r="16" spans="1:24" ht="17.100000000000001" customHeight="1">
      <c r="A16" s="220">
        <v>10</v>
      </c>
      <c r="B16" s="155" t="s">
        <v>13</v>
      </c>
      <c r="C16" s="230" t="s">
        <v>139</v>
      </c>
      <c r="D16" s="144">
        <f>[1]KIADÁS!$CL3000</f>
        <v>0</v>
      </c>
      <c r="E16" s="143">
        <f>[1]KIADÁS!$CM3000</f>
        <v>49999999</v>
      </c>
      <c r="F16" s="148">
        <f>[1]KIADÁS!$CN3000</f>
        <v>0</v>
      </c>
      <c r="G16" s="144">
        <f>[2]KIADÁS!$CL3000</f>
        <v>0</v>
      </c>
      <c r="H16" s="143">
        <f>[2]KIADÁS!$CM3000</f>
        <v>0</v>
      </c>
      <c r="I16" s="148">
        <f>[2]KIADÁS!$CN3000</f>
        <v>0</v>
      </c>
      <c r="J16" s="144">
        <f>[3]KIADÁS!$CL3000</f>
        <v>0</v>
      </c>
      <c r="K16" s="143">
        <f>[3]KIADÁS!$CM3000</f>
        <v>0</v>
      </c>
      <c r="L16" s="148">
        <f>[3]KIADÁS!$CN3000</f>
        <v>0</v>
      </c>
      <c r="M16" s="144">
        <f>[4]KIADÁS!$CL3000</f>
        <v>0</v>
      </c>
      <c r="N16" s="143">
        <f>[4]KIADÁS!$CM3000</f>
        <v>0</v>
      </c>
      <c r="O16" s="148">
        <f>[4]KIADÁS!$CN3000</f>
        <v>0</v>
      </c>
      <c r="P16" s="144">
        <f>[5]KIADÁS!$CL3000</f>
        <v>0</v>
      </c>
      <c r="Q16" s="143">
        <f>[5]KIADÁS!$CM3000</f>
        <v>0</v>
      </c>
      <c r="R16" s="148">
        <f>[5]KIADÁS!$CN3000</f>
        <v>0</v>
      </c>
      <c r="S16" s="144">
        <f>[6]KIADÁS!$CL3000</f>
        <v>0</v>
      </c>
      <c r="T16" s="143">
        <f>[6]KIADÁS!$CM3000</f>
        <v>0</v>
      </c>
      <c r="U16" s="148">
        <f>[6]KIADÁS!$CN3000</f>
        <v>0</v>
      </c>
      <c r="V16" s="224">
        <f t="shared" si="0"/>
        <v>0</v>
      </c>
      <c r="W16" s="211">
        <f t="shared" si="1"/>
        <v>49999999</v>
      </c>
      <c r="X16" s="214">
        <f t="shared" si="2"/>
        <v>0</v>
      </c>
    </row>
    <row r="17" spans="1:24" s="34" customFormat="1" ht="17.100000000000001" customHeight="1">
      <c r="A17" s="221"/>
      <c r="B17" s="156" t="s">
        <v>59</v>
      </c>
      <c r="C17" s="234"/>
      <c r="D17" s="145">
        <f>SUM(D13,D14,D15,D16)</f>
        <v>2016000</v>
      </c>
      <c r="E17" s="146">
        <f>SUM(E13,E14,E15,E16)</f>
        <v>169154631</v>
      </c>
      <c r="F17" s="147">
        <f>SUM(F13,F14,F15,F16)</f>
        <v>0</v>
      </c>
      <c r="G17" s="145">
        <f t="shared" ref="G17:U17" si="4">SUM(G13,G14,G15,G16)</f>
        <v>0</v>
      </c>
      <c r="H17" s="146">
        <f t="shared" si="4"/>
        <v>0</v>
      </c>
      <c r="I17" s="147">
        <f t="shared" si="4"/>
        <v>0</v>
      </c>
      <c r="J17" s="145">
        <f t="shared" si="4"/>
        <v>2118360</v>
      </c>
      <c r="K17" s="146">
        <f t="shared" si="4"/>
        <v>0</v>
      </c>
      <c r="L17" s="147">
        <f t="shared" si="4"/>
        <v>0</v>
      </c>
      <c r="M17" s="145">
        <f t="shared" si="4"/>
        <v>0</v>
      </c>
      <c r="N17" s="146">
        <f t="shared" si="4"/>
        <v>0</v>
      </c>
      <c r="O17" s="147">
        <f t="shared" si="4"/>
        <v>0</v>
      </c>
      <c r="P17" s="145">
        <f t="shared" si="4"/>
        <v>0</v>
      </c>
      <c r="Q17" s="146">
        <f t="shared" si="4"/>
        <v>0</v>
      </c>
      <c r="R17" s="147">
        <f t="shared" si="4"/>
        <v>0</v>
      </c>
      <c r="S17" s="145">
        <f t="shared" si="4"/>
        <v>1600000</v>
      </c>
      <c r="T17" s="146">
        <f t="shared" si="4"/>
        <v>0</v>
      </c>
      <c r="U17" s="147">
        <f t="shared" si="4"/>
        <v>0</v>
      </c>
      <c r="V17" s="226">
        <f t="shared" si="0"/>
        <v>5734360</v>
      </c>
      <c r="W17" s="212">
        <f t="shared" si="1"/>
        <v>169154631</v>
      </c>
      <c r="X17" s="215">
        <f t="shared" si="2"/>
        <v>0</v>
      </c>
    </row>
    <row r="18" spans="1:24" ht="17.100000000000001" customHeight="1">
      <c r="A18" s="220" t="s">
        <v>75</v>
      </c>
      <c r="B18" s="155" t="s">
        <v>76</v>
      </c>
      <c r="C18" s="229"/>
      <c r="D18" s="827"/>
      <c r="E18" s="828"/>
      <c r="F18" s="829"/>
      <c r="G18" s="827"/>
      <c r="H18" s="828"/>
      <c r="I18" s="829"/>
      <c r="J18" s="827"/>
      <c r="K18" s="828"/>
      <c r="L18" s="829"/>
      <c r="M18" s="827"/>
      <c r="N18" s="828"/>
      <c r="O18" s="829"/>
      <c r="P18" s="827"/>
      <c r="Q18" s="828"/>
      <c r="R18" s="829"/>
      <c r="S18" s="827"/>
      <c r="T18" s="828"/>
      <c r="U18" s="828"/>
      <c r="V18" s="830">
        <f t="shared" si="0"/>
        <v>0</v>
      </c>
      <c r="W18" s="814"/>
      <c r="X18" s="815"/>
    </row>
    <row r="19" spans="1:24" ht="17.100000000000001" customHeight="1">
      <c r="A19" s="220">
        <v>11</v>
      </c>
      <c r="B19" s="155" t="s">
        <v>259</v>
      </c>
      <c r="C19" s="230" t="s">
        <v>130</v>
      </c>
      <c r="D19" s="144">
        <f>[1]KIADÁS!$EE3000</f>
        <v>0</v>
      </c>
      <c r="E19" s="143">
        <f>[1]KIADÁS!$EF3000</f>
        <v>0</v>
      </c>
      <c r="F19" s="148">
        <f>[1]KIADÁS!$EG3000</f>
        <v>0</v>
      </c>
      <c r="G19" s="144">
        <f>[2]KIADÁS!$EE3000</f>
        <v>0</v>
      </c>
      <c r="H19" s="143">
        <f>[2]KIADÁS!$EF3000</f>
        <v>0</v>
      </c>
      <c r="I19" s="148">
        <f>[2]KIADÁS!$EG3000</f>
        <v>0</v>
      </c>
      <c r="J19" s="144">
        <f>[3]KIADÁS!$EE3000</f>
        <v>0</v>
      </c>
      <c r="K19" s="143">
        <f>[3]KIADÁS!$EF3000</f>
        <v>0</v>
      </c>
      <c r="L19" s="148">
        <f>[3]KIADÁS!$EG3000</f>
        <v>0</v>
      </c>
      <c r="M19" s="144">
        <f>[4]KIADÁS!$EE3000</f>
        <v>0</v>
      </c>
      <c r="N19" s="143">
        <f>[4]KIADÁS!$EF3000</f>
        <v>0</v>
      </c>
      <c r="O19" s="148">
        <f>[4]KIADÁS!$EG3000</f>
        <v>0</v>
      </c>
      <c r="P19" s="144">
        <f>[5]KIADÁS!$EE3000</f>
        <v>0</v>
      </c>
      <c r="Q19" s="143">
        <f>[5]KIADÁS!$EF3000</f>
        <v>0</v>
      </c>
      <c r="R19" s="148">
        <f>[5]KIADÁS!$EG3000</f>
        <v>0</v>
      </c>
      <c r="S19" s="144">
        <f>[6]KIADÁS!$EE3000</f>
        <v>0</v>
      </c>
      <c r="T19" s="143">
        <f>[6]KIADÁS!$EF3000</f>
        <v>0</v>
      </c>
      <c r="U19" s="148">
        <f>[6]KIADÁS!$EG3000</f>
        <v>0</v>
      </c>
      <c r="V19" s="224">
        <f t="shared" si="0"/>
        <v>0</v>
      </c>
      <c r="W19" s="211">
        <f t="shared" si="1"/>
        <v>0</v>
      </c>
      <c r="X19" s="214">
        <f t="shared" si="2"/>
        <v>0</v>
      </c>
    </row>
    <row r="20" spans="1:24" ht="17.100000000000001" customHeight="1">
      <c r="A20" s="220">
        <v>12</v>
      </c>
      <c r="B20" s="155" t="s">
        <v>260</v>
      </c>
      <c r="C20" s="230" t="s">
        <v>131</v>
      </c>
      <c r="D20" s="144">
        <f>[1]KIADÁS!$EB3000</f>
        <v>0</v>
      </c>
      <c r="E20" s="143">
        <f>[1]KIADÁS!$EC3000</f>
        <v>40000000</v>
      </c>
      <c r="F20" s="148">
        <f>[1]KIADÁS!$ED3000</f>
        <v>0</v>
      </c>
      <c r="G20" s="144">
        <f>[2]KIADÁS!$EB3000</f>
        <v>0</v>
      </c>
      <c r="H20" s="143">
        <f>[2]KIADÁS!$EC3000</f>
        <v>0</v>
      </c>
      <c r="I20" s="148">
        <f>[2]KIADÁS!$ED3000</f>
        <v>0</v>
      </c>
      <c r="J20" s="144">
        <f>[3]KIADÁS!$EB3000</f>
        <v>0</v>
      </c>
      <c r="K20" s="143">
        <f>[3]KIADÁS!$EC3000</f>
        <v>0</v>
      </c>
      <c r="L20" s="148">
        <f>[3]KIADÁS!$ED3000</f>
        <v>0</v>
      </c>
      <c r="M20" s="144">
        <f>[4]KIADÁS!$EB3000</f>
        <v>0</v>
      </c>
      <c r="N20" s="143">
        <f>[4]KIADÁS!$EC3000</f>
        <v>0</v>
      </c>
      <c r="O20" s="148">
        <f>[4]KIADÁS!$ED3000</f>
        <v>0</v>
      </c>
      <c r="P20" s="144">
        <f>[5]KIADÁS!$EB3000</f>
        <v>0</v>
      </c>
      <c r="Q20" s="143">
        <f>[5]KIADÁS!$EC3000</f>
        <v>0</v>
      </c>
      <c r="R20" s="148">
        <f>[5]KIADÁS!$ED3000</f>
        <v>0</v>
      </c>
      <c r="S20" s="144">
        <f>[6]KIADÁS!$EB3000</f>
        <v>0</v>
      </c>
      <c r="T20" s="143">
        <f>[6]KIADÁS!$EC3000</f>
        <v>0</v>
      </c>
      <c r="U20" s="148">
        <f>[6]KIADÁS!$ED3000</f>
        <v>0</v>
      </c>
      <c r="V20" s="224">
        <f t="shared" si="0"/>
        <v>0</v>
      </c>
      <c r="W20" s="211">
        <f t="shared" si="1"/>
        <v>40000000</v>
      </c>
      <c r="X20" s="214">
        <f t="shared" si="2"/>
        <v>0</v>
      </c>
    </row>
    <row r="21" spans="1:24" ht="25.95" customHeight="1">
      <c r="A21" s="220">
        <v>13</v>
      </c>
      <c r="B21" s="155" t="s">
        <v>148</v>
      </c>
      <c r="C21" s="231" t="s">
        <v>132</v>
      </c>
      <c r="D21" s="144">
        <f>[1]KIADÁS!$EK3000</f>
        <v>25162381</v>
      </c>
      <c r="E21" s="143">
        <f>[1]KIADÁS!$EL3000</f>
        <v>0</v>
      </c>
      <c r="F21" s="148">
        <f>[1]KIADÁS!$EM3000</f>
        <v>0</v>
      </c>
      <c r="G21" s="144">
        <f>[2]KIADÁS!$EK3000</f>
        <v>0</v>
      </c>
      <c r="H21" s="143">
        <f>[2]KIADÁS!$EL3000</f>
        <v>0</v>
      </c>
      <c r="I21" s="148">
        <f>[2]KIADÁS!$EM3000</f>
        <v>0</v>
      </c>
      <c r="J21" s="144">
        <f>[3]KIADÁS!$EK3000</f>
        <v>0</v>
      </c>
      <c r="K21" s="143">
        <f>[3]KIADÁS!$EL3000</f>
        <v>0</v>
      </c>
      <c r="L21" s="148">
        <f>[3]KIADÁS!$EM3000</f>
        <v>0</v>
      </c>
      <c r="M21" s="144">
        <f>[4]KIADÁS!$EK3000</f>
        <v>0</v>
      </c>
      <c r="N21" s="143">
        <f>[4]KIADÁS!$EL3000</f>
        <v>0</v>
      </c>
      <c r="O21" s="148">
        <f>[4]KIADÁS!$EM3000</f>
        <v>0</v>
      </c>
      <c r="P21" s="144">
        <f>[5]KIADÁS!$EK3000</f>
        <v>0</v>
      </c>
      <c r="Q21" s="143">
        <f>[5]KIADÁS!$EL3000</f>
        <v>0</v>
      </c>
      <c r="R21" s="148">
        <f>[5]KIADÁS!$EM3000</f>
        <v>0</v>
      </c>
      <c r="S21" s="144">
        <f>[6]KIADÁS!$EK3000</f>
        <v>0</v>
      </c>
      <c r="T21" s="143">
        <f>[6]KIADÁS!$EL3000</f>
        <v>0</v>
      </c>
      <c r="U21" s="148">
        <f>[6]KIADÁS!$EM3000</f>
        <v>0</v>
      </c>
      <c r="V21" s="224">
        <f t="shared" si="0"/>
        <v>25162381</v>
      </c>
      <c r="W21" s="211">
        <f t="shared" si="1"/>
        <v>0</v>
      </c>
      <c r="X21" s="214">
        <f t="shared" si="2"/>
        <v>0</v>
      </c>
    </row>
    <row r="22" spans="1:24" s="34" customFormat="1" ht="17.100000000000001" customHeight="1">
      <c r="A22" s="221"/>
      <c r="B22" s="156" t="s">
        <v>89</v>
      </c>
      <c r="C22" s="235"/>
      <c r="D22" s="145">
        <f>SUM(D19,D20,D21)</f>
        <v>25162381</v>
      </c>
      <c r="E22" s="146">
        <f>SUM(E19,E20,E21)</f>
        <v>40000000</v>
      </c>
      <c r="F22" s="147">
        <f>SUM(F19,F20,F21)</f>
        <v>0</v>
      </c>
      <c r="G22" s="145">
        <f t="shared" ref="G22:U22" si="5">SUM(G19,G20,G21)</f>
        <v>0</v>
      </c>
      <c r="H22" s="146">
        <f t="shared" si="5"/>
        <v>0</v>
      </c>
      <c r="I22" s="147">
        <f t="shared" si="5"/>
        <v>0</v>
      </c>
      <c r="J22" s="145">
        <f t="shared" si="5"/>
        <v>0</v>
      </c>
      <c r="K22" s="146">
        <f t="shared" si="5"/>
        <v>0</v>
      </c>
      <c r="L22" s="147">
        <f t="shared" si="5"/>
        <v>0</v>
      </c>
      <c r="M22" s="145">
        <f t="shared" si="5"/>
        <v>0</v>
      </c>
      <c r="N22" s="146">
        <f t="shared" si="5"/>
        <v>0</v>
      </c>
      <c r="O22" s="147">
        <f t="shared" si="5"/>
        <v>0</v>
      </c>
      <c r="P22" s="145">
        <f t="shared" si="5"/>
        <v>0</v>
      </c>
      <c r="Q22" s="146">
        <f t="shared" si="5"/>
        <v>0</v>
      </c>
      <c r="R22" s="147">
        <f t="shared" si="5"/>
        <v>0</v>
      </c>
      <c r="S22" s="145">
        <f t="shared" si="5"/>
        <v>0</v>
      </c>
      <c r="T22" s="146">
        <f t="shared" si="5"/>
        <v>0</v>
      </c>
      <c r="U22" s="147">
        <f t="shared" si="5"/>
        <v>0</v>
      </c>
      <c r="V22" s="226">
        <f t="shared" si="0"/>
        <v>25162381</v>
      </c>
      <c r="W22" s="212">
        <f t="shared" si="1"/>
        <v>40000000</v>
      </c>
      <c r="X22" s="215">
        <f t="shared" si="2"/>
        <v>0</v>
      </c>
    </row>
    <row r="23" spans="1:24" s="34" customFormat="1" ht="17.100000000000001" customHeight="1" thickBot="1">
      <c r="A23" s="225"/>
      <c r="B23" s="167" t="s">
        <v>97</v>
      </c>
      <c r="C23" s="236"/>
      <c r="D23" s="149">
        <f t="shared" ref="D23:U23" si="6">SUM(D22,D17,D11)</f>
        <v>471067290</v>
      </c>
      <c r="E23" s="150">
        <f t="shared" si="6"/>
        <v>334121581.88</v>
      </c>
      <c r="F23" s="151">
        <f t="shared" si="6"/>
        <v>0</v>
      </c>
      <c r="G23" s="149">
        <f t="shared" si="6"/>
        <v>0</v>
      </c>
      <c r="H23" s="150">
        <f t="shared" si="6"/>
        <v>0</v>
      </c>
      <c r="I23" s="151">
        <f t="shared" si="6"/>
        <v>201875059</v>
      </c>
      <c r="J23" s="149">
        <f t="shared" si="6"/>
        <v>282834696</v>
      </c>
      <c r="K23" s="150">
        <f t="shared" si="6"/>
        <v>0</v>
      </c>
      <c r="L23" s="151">
        <f t="shared" si="6"/>
        <v>0</v>
      </c>
      <c r="M23" s="149">
        <f t="shared" si="6"/>
        <v>29559068</v>
      </c>
      <c r="N23" s="150">
        <f t="shared" si="6"/>
        <v>0</v>
      </c>
      <c r="O23" s="151">
        <f t="shared" si="6"/>
        <v>0</v>
      </c>
      <c r="P23" s="149">
        <f t="shared" si="6"/>
        <v>209122938</v>
      </c>
      <c r="Q23" s="150">
        <f t="shared" si="6"/>
        <v>0</v>
      </c>
      <c r="R23" s="151">
        <f t="shared" si="6"/>
        <v>0</v>
      </c>
      <c r="S23" s="149">
        <f t="shared" si="6"/>
        <v>324679156</v>
      </c>
      <c r="T23" s="150">
        <f t="shared" si="6"/>
        <v>0</v>
      </c>
      <c r="U23" s="151">
        <f t="shared" si="6"/>
        <v>0</v>
      </c>
      <c r="V23" s="227">
        <f t="shared" si="0"/>
        <v>1317263148</v>
      </c>
      <c r="W23" s="213">
        <f t="shared" si="1"/>
        <v>334121581.88</v>
      </c>
      <c r="X23" s="216">
        <f t="shared" si="2"/>
        <v>201875059</v>
      </c>
    </row>
    <row r="24" spans="1:24">
      <c r="G24" s="33"/>
      <c r="H24" s="34"/>
      <c r="I24" s="34"/>
      <c r="J24" s="33"/>
      <c r="K24" s="34"/>
      <c r="L24" s="34"/>
      <c r="M24" s="33"/>
      <c r="N24" s="34"/>
      <c r="O24" s="34"/>
      <c r="P24" s="33"/>
      <c r="Q24" s="34"/>
      <c r="R24" s="34"/>
      <c r="S24" s="33"/>
      <c r="T24" s="34"/>
      <c r="U24" s="34"/>
      <c r="V24" s="33"/>
      <c r="W24" s="34"/>
      <c r="X24" s="34"/>
    </row>
    <row r="25" spans="1:24" ht="12.75" customHeight="1">
      <c r="B25" s="67"/>
      <c r="C25" s="67"/>
      <c r="G25" s="82"/>
      <c r="H25" s="83"/>
      <c r="I25" s="34"/>
      <c r="J25" s="82"/>
      <c r="K25" s="83"/>
      <c r="L25" s="34"/>
      <c r="M25" s="82"/>
      <c r="N25" s="83"/>
      <c r="O25" s="34"/>
      <c r="P25" s="82"/>
      <c r="Q25" s="83"/>
      <c r="R25" s="34"/>
      <c r="S25" s="82"/>
      <c r="T25" s="83"/>
      <c r="U25" s="34"/>
      <c r="V25" s="82"/>
      <c r="W25" s="83"/>
      <c r="X25" s="34"/>
    </row>
    <row r="26" spans="1:24" ht="12.75" customHeight="1">
      <c r="B26" s="67"/>
      <c r="C26" s="69"/>
      <c r="D26" s="68"/>
      <c r="E26" s="732"/>
      <c r="F26" s="732"/>
      <c r="G26" s="82"/>
      <c r="H26" s="83"/>
      <c r="I26" s="34"/>
      <c r="J26" s="82"/>
      <c r="K26" s="83"/>
      <c r="L26" s="34"/>
      <c r="M26" s="82"/>
      <c r="N26" s="83"/>
      <c r="O26" s="34"/>
      <c r="P26" s="82"/>
      <c r="Q26" s="83"/>
      <c r="R26" s="34"/>
      <c r="S26" s="82"/>
      <c r="T26" s="83"/>
      <c r="U26" s="34"/>
      <c r="V26" s="82"/>
      <c r="W26" s="83"/>
      <c r="X26" s="34"/>
    </row>
    <row r="27" spans="1:24">
      <c r="B27" s="67"/>
      <c r="C27" s="69"/>
      <c r="D27" s="68"/>
      <c r="E27" s="732"/>
      <c r="F27" s="732"/>
      <c r="G27" s="82"/>
      <c r="H27" s="83"/>
      <c r="I27" s="34"/>
      <c r="J27" s="82"/>
      <c r="K27" s="83"/>
      <c r="L27" s="34"/>
      <c r="M27" s="82"/>
      <c r="N27" s="83"/>
      <c r="O27" s="34"/>
      <c r="P27" s="82"/>
      <c r="Q27" s="83"/>
      <c r="R27" s="34"/>
      <c r="S27" s="82"/>
      <c r="T27" s="83"/>
      <c r="U27" s="34"/>
      <c r="V27" s="82"/>
      <c r="W27" s="83"/>
      <c r="X27" s="34"/>
    </row>
    <row r="28" spans="1:24">
      <c r="B28" s="67"/>
      <c r="C28" s="69"/>
      <c r="D28" s="68"/>
      <c r="E28" s="732"/>
      <c r="F28" s="732"/>
      <c r="G28" s="82"/>
      <c r="H28" s="83"/>
      <c r="I28" s="34"/>
      <c r="J28" s="82"/>
      <c r="K28" s="83"/>
      <c r="L28" s="34"/>
      <c r="M28" s="82"/>
      <c r="N28" s="83"/>
      <c r="O28" s="34"/>
      <c r="P28" s="82"/>
      <c r="Q28" s="83"/>
      <c r="R28" s="34"/>
      <c r="S28" s="82"/>
      <c r="T28" s="83"/>
      <c r="U28" s="34"/>
      <c r="V28" s="82"/>
      <c r="W28" s="83"/>
      <c r="X28" s="34"/>
    </row>
    <row r="29" spans="1:24">
      <c r="B29" s="67"/>
      <c r="C29" s="69"/>
      <c r="D29" s="68"/>
      <c r="E29" s="732"/>
      <c r="F29" s="732"/>
      <c r="G29" s="70"/>
      <c r="H29" s="71"/>
      <c r="J29" s="70"/>
      <c r="K29" s="71"/>
      <c r="M29" s="70"/>
      <c r="N29" s="71"/>
      <c r="P29" s="70"/>
      <c r="Q29" s="71"/>
      <c r="S29" s="70"/>
      <c r="T29" s="71"/>
      <c r="V29" s="70"/>
      <c r="W29" s="71"/>
    </row>
    <row r="30" spans="1:24">
      <c r="B30" s="67"/>
      <c r="C30" s="69"/>
      <c r="D30" s="68"/>
      <c r="E30" s="85"/>
      <c r="F30" s="72"/>
      <c r="G30" s="70"/>
      <c r="H30" s="71"/>
      <c r="J30" s="70"/>
      <c r="K30" s="71"/>
      <c r="M30" s="70"/>
      <c r="N30" s="71"/>
      <c r="P30" s="70"/>
      <c r="Q30" s="71"/>
      <c r="S30" s="70"/>
      <c r="T30" s="71"/>
      <c r="V30" s="70"/>
      <c r="W30" s="71"/>
    </row>
    <row r="31" spans="1:24">
      <c r="B31" s="69"/>
      <c r="C31" s="69"/>
      <c r="D31" s="68"/>
      <c r="E31" s="732"/>
      <c r="F31" s="732"/>
      <c r="G31" s="70"/>
      <c r="H31" s="71"/>
      <c r="J31" s="70"/>
      <c r="K31" s="71"/>
      <c r="M31" s="70"/>
      <c r="N31" s="71"/>
      <c r="P31" s="70"/>
      <c r="Q31" s="71"/>
      <c r="S31" s="70"/>
      <c r="T31" s="71"/>
      <c r="V31" s="70"/>
      <c r="W31" s="71"/>
    </row>
    <row r="32" spans="1:24">
      <c r="B32" s="69"/>
      <c r="C32" s="69"/>
      <c r="D32" s="68"/>
      <c r="E32" s="68"/>
      <c r="F32" s="72"/>
      <c r="G32" s="70"/>
      <c r="H32" s="71"/>
      <c r="J32" s="70"/>
      <c r="K32" s="71"/>
      <c r="M32" s="70"/>
      <c r="N32" s="71"/>
      <c r="P32" s="70"/>
      <c r="Q32" s="71"/>
      <c r="S32" s="70"/>
      <c r="T32" s="71"/>
      <c r="V32" s="70"/>
      <c r="W32" s="71"/>
    </row>
    <row r="33" spans="2:6">
      <c r="B33" s="84"/>
    </row>
    <row r="40" spans="2:6">
      <c r="E40" s="731"/>
      <c r="F40" s="731"/>
    </row>
  </sheetData>
  <mergeCells count="41">
    <mergeCell ref="G12:I12"/>
    <mergeCell ref="D12:F12"/>
    <mergeCell ref="D18:F18"/>
    <mergeCell ref="V18:X18"/>
    <mergeCell ref="S18:U18"/>
    <mergeCell ref="P18:R18"/>
    <mergeCell ref="M18:O18"/>
    <mergeCell ref="J18:L18"/>
    <mergeCell ref="G18:I18"/>
    <mergeCell ref="V12:X12"/>
    <mergeCell ref="S12:U12"/>
    <mergeCell ref="P12:R12"/>
    <mergeCell ref="M12:O12"/>
    <mergeCell ref="J12:L12"/>
    <mergeCell ref="G1:I1"/>
    <mergeCell ref="D2:F2"/>
    <mergeCell ref="G2:I2"/>
    <mergeCell ref="D1:F1"/>
    <mergeCell ref="D4:F4"/>
    <mergeCell ref="G4:I4"/>
    <mergeCell ref="J2:L2"/>
    <mergeCell ref="M2:O2"/>
    <mergeCell ref="P2:R2"/>
    <mergeCell ref="S2:U2"/>
    <mergeCell ref="V2:X2"/>
    <mergeCell ref="J1:L1"/>
    <mergeCell ref="M1:O1"/>
    <mergeCell ref="P1:R1"/>
    <mergeCell ref="S1:U1"/>
    <mergeCell ref="V1:X1"/>
    <mergeCell ref="J4:L4"/>
    <mergeCell ref="M4:O4"/>
    <mergeCell ref="P4:R4"/>
    <mergeCell ref="S4:U4"/>
    <mergeCell ref="V4:X4"/>
    <mergeCell ref="E40:F40"/>
    <mergeCell ref="E26:F26"/>
    <mergeCell ref="E27:F27"/>
    <mergeCell ref="E28:F28"/>
    <mergeCell ref="E29:F29"/>
    <mergeCell ref="E31:F31"/>
  </mergeCells>
  <pageMargins left="0.19685039370078741" right="0" top="0.9055118110236221" bottom="0" header="0.51181102362204722" footer="0.31496062992125984"/>
  <pageSetup paperSize="9" scale="55" orientation="landscape" r:id="rId1"/>
  <headerFooter alignWithMargins="0">
    <oddHeader>&amp;C&amp;"Times New Roman,Félkövér"&amp;11ELEK VÁROS ÖNKORMÁNYZATA ÉS INTÉZMÉNYEI KIADÁSAI 
KÖTELEZŐ-, ÖNKÉNT VÁLLALT-, ÉS ÁLLAMIGAZGATÁSI FELADATOK SZERINTI BONTÁSBAN
2025. ÉV&amp;R 6. melléklet az 3/2025(II.26.) önkormányzati rendelethez
Adatok E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43719-0301-4159-B448-36281783FA8B}">
  <sheetPr>
    <tabColor rgb="FF00B0F0"/>
  </sheetPr>
  <dimension ref="A1:AE443"/>
  <sheetViews>
    <sheetView showGridLines="0" view="pageBreakPreview" topLeftCell="A21" zoomScaleNormal="85" zoomScaleSheetLayoutView="100" zoomScalePageLayoutView="85" workbookViewId="0">
      <selection activeCell="N147" sqref="N147"/>
    </sheetView>
  </sheetViews>
  <sheetFormatPr defaultColWidth="4.33203125" defaultRowHeight="12"/>
  <cols>
    <col min="1" max="1" width="2.88671875" style="114" customWidth="1"/>
    <col min="2" max="2" width="37.109375" style="109" customWidth="1"/>
    <col min="3" max="3" width="6.109375" style="109" customWidth="1"/>
    <col min="4" max="4" width="9" style="495" bestFit="1" customWidth="1"/>
    <col min="5" max="5" width="8.5546875" style="495" bestFit="1" customWidth="1"/>
    <col min="6" max="6" width="7" style="496" customWidth="1"/>
    <col min="7" max="7" width="8.5546875" style="496" bestFit="1" customWidth="1"/>
    <col min="8" max="8" width="7.88671875" style="496" bestFit="1" customWidth="1"/>
    <col min="9" max="9" width="6.6640625" style="496" bestFit="1" customWidth="1"/>
    <col min="10" max="10" width="6.88671875" style="496" bestFit="1" customWidth="1"/>
    <col min="11" max="11" width="6.44140625" style="496" bestFit="1" customWidth="1"/>
    <col min="12" max="15" width="8.5546875" style="496" bestFit="1" customWidth="1"/>
    <col min="16" max="16" width="6.6640625" style="496" bestFit="1" customWidth="1"/>
    <col min="17" max="17" width="6.88671875" style="496" customWidth="1"/>
    <col min="18" max="18" width="6.88671875" style="496" bestFit="1" customWidth="1"/>
    <col min="19" max="19" width="6.6640625" style="496" bestFit="1" customWidth="1"/>
    <col min="20" max="20" width="7.88671875" style="496" bestFit="1" customWidth="1"/>
    <col min="21" max="21" width="5.5546875" style="496" bestFit="1" customWidth="1"/>
    <col min="22" max="22" width="9" style="496" bestFit="1" customWidth="1"/>
    <col min="23" max="23" width="8.5546875" style="496" bestFit="1" customWidth="1"/>
    <col min="24" max="24" width="7.109375" style="496" bestFit="1" customWidth="1"/>
    <col min="25" max="16384" width="4.33203125" style="108"/>
  </cols>
  <sheetData>
    <row r="1" spans="1:31" ht="12.6" thickBot="1"/>
    <row r="2" spans="1:31" s="106" customFormat="1" ht="15" customHeight="1" thickBot="1">
      <c r="A2" s="105"/>
      <c r="C2" s="764" t="s">
        <v>250</v>
      </c>
      <c r="D2" s="765"/>
      <c r="E2" s="765"/>
      <c r="F2" s="765"/>
      <c r="G2" s="765"/>
      <c r="H2" s="765"/>
      <c r="I2" s="765"/>
      <c r="J2" s="765"/>
      <c r="K2" s="765"/>
      <c r="L2" s="765"/>
      <c r="M2" s="765"/>
      <c r="N2" s="765"/>
      <c r="O2" s="765"/>
      <c r="P2" s="765"/>
      <c r="Q2" s="765"/>
      <c r="R2" s="765"/>
      <c r="S2" s="765"/>
      <c r="T2" s="765"/>
      <c r="U2" s="765"/>
      <c r="V2" s="765"/>
      <c r="W2" s="765"/>
      <c r="X2" s="766"/>
    </row>
    <row r="3" spans="1:31" s="106" customFormat="1" ht="32.25" customHeight="1">
      <c r="A3" s="105"/>
      <c r="C3" s="767" t="s">
        <v>190</v>
      </c>
      <c r="D3" s="801" t="s">
        <v>178</v>
      </c>
      <c r="E3" s="802"/>
      <c r="F3" s="803"/>
      <c r="G3" s="804" t="s">
        <v>179</v>
      </c>
      <c r="H3" s="802"/>
      <c r="I3" s="803"/>
      <c r="J3" s="804" t="s">
        <v>180</v>
      </c>
      <c r="K3" s="802"/>
      <c r="L3" s="803"/>
      <c r="M3" s="805" t="s">
        <v>286</v>
      </c>
      <c r="N3" s="806"/>
      <c r="O3" s="807"/>
      <c r="P3" s="804" t="s">
        <v>181</v>
      </c>
      <c r="Q3" s="802"/>
      <c r="R3" s="803"/>
      <c r="S3" s="804" t="s">
        <v>191</v>
      </c>
      <c r="T3" s="802"/>
      <c r="U3" s="803"/>
      <c r="V3" s="804" t="s">
        <v>182</v>
      </c>
      <c r="W3" s="802"/>
      <c r="X3" s="812"/>
    </row>
    <row r="4" spans="1:31" s="106" customFormat="1" ht="73.5" customHeight="1" thickBot="1">
      <c r="A4" s="105"/>
      <c r="C4" s="854"/>
      <c r="D4" s="792" t="s">
        <v>198</v>
      </c>
      <c r="E4" s="793"/>
      <c r="F4" s="794"/>
      <c r="G4" s="795" t="s">
        <v>285</v>
      </c>
      <c r="H4" s="793"/>
      <c r="I4" s="794"/>
      <c r="J4" s="795" t="s">
        <v>284</v>
      </c>
      <c r="K4" s="793"/>
      <c r="L4" s="794"/>
      <c r="M4" s="796" t="s">
        <v>287</v>
      </c>
      <c r="N4" s="797"/>
      <c r="O4" s="798"/>
      <c r="P4" s="795" t="s">
        <v>196</v>
      </c>
      <c r="Q4" s="793"/>
      <c r="R4" s="794"/>
      <c r="S4" s="795" t="s">
        <v>288</v>
      </c>
      <c r="T4" s="793"/>
      <c r="U4" s="794"/>
      <c r="V4" s="795" t="s">
        <v>197</v>
      </c>
      <c r="W4" s="793"/>
      <c r="X4" s="813"/>
    </row>
    <row r="5" spans="1:31" s="106" customFormat="1" ht="71.400000000000006" customHeight="1">
      <c r="A5" s="434" t="s">
        <v>33</v>
      </c>
      <c r="B5" s="524" t="s">
        <v>105</v>
      </c>
      <c r="C5" s="444" t="s">
        <v>206</v>
      </c>
      <c r="D5" s="523" t="s">
        <v>124</v>
      </c>
      <c r="E5" s="470" t="s">
        <v>125</v>
      </c>
      <c r="F5" s="470" t="s">
        <v>126</v>
      </c>
      <c r="G5" s="470" t="s">
        <v>124</v>
      </c>
      <c r="H5" s="470" t="s">
        <v>125</v>
      </c>
      <c r="I5" s="470" t="s">
        <v>126</v>
      </c>
      <c r="J5" s="470" t="s">
        <v>124</v>
      </c>
      <c r="K5" s="470" t="s">
        <v>125</v>
      </c>
      <c r="L5" s="470" t="s">
        <v>126</v>
      </c>
      <c r="M5" s="470" t="s">
        <v>124</v>
      </c>
      <c r="N5" s="470" t="s">
        <v>125</v>
      </c>
      <c r="O5" s="470" t="s">
        <v>126</v>
      </c>
      <c r="P5" s="470" t="s">
        <v>124</v>
      </c>
      <c r="Q5" s="470" t="s">
        <v>125</v>
      </c>
      <c r="R5" s="470" t="s">
        <v>126</v>
      </c>
      <c r="S5" s="470" t="s">
        <v>124</v>
      </c>
      <c r="T5" s="470" t="s">
        <v>125</v>
      </c>
      <c r="U5" s="470" t="s">
        <v>126</v>
      </c>
      <c r="V5" s="470" t="s">
        <v>124</v>
      </c>
      <c r="W5" s="470" t="s">
        <v>125</v>
      </c>
      <c r="X5" s="471" t="s">
        <v>126</v>
      </c>
      <c r="AE5" s="107"/>
    </row>
    <row r="6" spans="1:31" s="86" customFormat="1" ht="13.8">
      <c r="A6" s="443" t="s">
        <v>45</v>
      </c>
      <c r="B6" s="527" t="s">
        <v>47</v>
      </c>
      <c r="C6" s="439" t="s">
        <v>289</v>
      </c>
      <c r="D6" s="837"/>
      <c r="E6" s="838"/>
      <c r="F6" s="838"/>
      <c r="G6" s="838"/>
      <c r="H6" s="838"/>
      <c r="I6" s="838"/>
      <c r="J6" s="838"/>
      <c r="K6" s="838"/>
      <c r="L6" s="838"/>
      <c r="M6" s="838"/>
      <c r="N6" s="838"/>
      <c r="O6" s="838"/>
      <c r="P6" s="838"/>
      <c r="Q6" s="838"/>
      <c r="R6" s="838"/>
      <c r="S6" s="838"/>
      <c r="T6" s="838"/>
      <c r="U6" s="838"/>
      <c r="V6" s="838"/>
      <c r="W6" s="838"/>
      <c r="X6" s="840"/>
      <c r="Y6" s="134"/>
    </row>
    <row r="7" spans="1:31" s="86" customFormat="1" ht="13.8">
      <c r="A7" s="443">
        <v>1</v>
      </c>
      <c r="B7" s="527" t="s">
        <v>1</v>
      </c>
      <c r="C7" s="528" t="s">
        <v>133</v>
      </c>
      <c r="D7" s="532">
        <f>[1]KIADÁS!$O$106</f>
        <v>37438514</v>
      </c>
      <c r="E7" s="445">
        <f>[1]KIADÁS!$P$106</f>
        <v>10424180</v>
      </c>
      <c r="F7" s="445">
        <f>[1]KIADÁS!$Q$106</f>
        <v>0</v>
      </c>
      <c r="G7" s="532">
        <f>[1]KIADÁS!$O$145</f>
        <v>0</v>
      </c>
      <c r="H7" s="445">
        <f>[1]KIADÁS!$P$145</f>
        <v>0</v>
      </c>
      <c r="I7" s="445">
        <f>[1]KIADÁS!$Q$145</f>
        <v>0</v>
      </c>
      <c r="J7" s="532">
        <f>[1]KIADÁS!$O$195</f>
        <v>0</v>
      </c>
      <c r="K7" s="445">
        <f>[1]KIADÁS!$P$195</f>
        <v>0</v>
      </c>
      <c r="L7" s="445">
        <f>[1]KIADÁS!$Q$195</f>
        <v>0</v>
      </c>
      <c r="M7" s="532">
        <f>[1]KIADÁS!$O$234</f>
        <v>0</v>
      </c>
      <c r="N7" s="445">
        <f>[1]KIADÁS!$P$234</f>
        <v>0</v>
      </c>
      <c r="O7" s="445">
        <f>[1]KIADÁS!$Q$234</f>
        <v>0</v>
      </c>
      <c r="P7" s="532">
        <f>[1]KIADÁS!$O$281</f>
        <v>0</v>
      </c>
      <c r="Q7" s="445">
        <f>[1]KIADÁS!$P$281</f>
        <v>0</v>
      </c>
      <c r="R7" s="445">
        <f>[1]KIADÁS!$Q$281</f>
        <v>0</v>
      </c>
      <c r="S7" s="532">
        <f>[1]KIADÁS!$O$341</f>
        <v>0</v>
      </c>
      <c r="T7" s="445">
        <f>[1]KIADÁS!$P$341</f>
        <v>0</v>
      </c>
      <c r="U7" s="445">
        <f>[1]KIADÁS!$Q$341</f>
        <v>0</v>
      </c>
      <c r="V7" s="532">
        <f>[1]KIADÁS!$O$447</f>
        <v>171763193.32863849</v>
      </c>
      <c r="W7" s="445">
        <f>[1]KIADÁS!$P$447</f>
        <v>396000</v>
      </c>
      <c r="X7" s="446">
        <f>[1]KIADÁS!$Q$447</f>
        <v>0</v>
      </c>
      <c r="Y7" s="135"/>
    </row>
    <row r="8" spans="1:31" s="86" customFormat="1" ht="24">
      <c r="A8" s="443">
        <v>2</v>
      </c>
      <c r="B8" s="527" t="s">
        <v>49</v>
      </c>
      <c r="C8" s="528" t="s">
        <v>134</v>
      </c>
      <c r="D8" s="532">
        <f>[1]KIADÁS!$R$106</f>
        <v>4992715</v>
      </c>
      <c r="E8" s="445">
        <f>[1]KIADÁS!$S$106</f>
        <v>1355143.4</v>
      </c>
      <c r="F8" s="445">
        <f>[1]KIADÁS!$T$106</f>
        <v>0</v>
      </c>
      <c r="G8" s="532">
        <f>[1]KIADÁS!$R$145</f>
        <v>0</v>
      </c>
      <c r="H8" s="445">
        <f>[1]KIADÁS!$S$145</f>
        <v>0</v>
      </c>
      <c r="I8" s="445">
        <f>[1]KIADÁS!$T$145</f>
        <v>0</v>
      </c>
      <c r="J8" s="532">
        <f>[1]KIADÁS!$R$195</f>
        <v>0</v>
      </c>
      <c r="K8" s="445">
        <f>[1]KIADÁS!$S$195</f>
        <v>0</v>
      </c>
      <c r="L8" s="445">
        <f>[1]KIADÁS!$T$195</f>
        <v>0</v>
      </c>
      <c r="M8" s="532">
        <f>[1]KIADÁS!$R$234</f>
        <v>0</v>
      </c>
      <c r="N8" s="445">
        <f>[1]KIADÁS!$S$234</f>
        <v>0</v>
      </c>
      <c r="O8" s="445">
        <f>[1]KIADÁS!$T$234</f>
        <v>0</v>
      </c>
      <c r="P8" s="532">
        <f>[1]KIADÁS!$R$281</f>
        <v>0</v>
      </c>
      <c r="Q8" s="445">
        <f>[1]KIADÁS!$S$281</f>
        <v>0</v>
      </c>
      <c r="R8" s="445">
        <f>[1]KIADÁS!$T$281</f>
        <v>0</v>
      </c>
      <c r="S8" s="532">
        <f>[1]KIADÁS!$R$341</f>
        <v>0</v>
      </c>
      <c r="T8" s="445">
        <f>[1]KIADÁS!$S$341</f>
        <v>0</v>
      </c>
      <c r="U8" s="445">
        <f>[1]KIADÁS!$T$341</f>
        <v>0</v>
      </c>
      <c r="V8" s="532">
        <f>[1]KIADÁS!$R$447</f>
        <v>11450087.671361502</v>
      </c>
      <c r="W8" s="445">
        <f>[1]KIADÁS!$S$447</f>
        <v>51480</v>
      </c>
      <c r="X8" s="446">
        <f>[1]KIADÁS!$T$447</f>
        <v>0</v>
      </c>
      <c r="Y8" s="135"/>
    </row>
    <row r="9" spans="1:31" s="86" customFormat="1" ht="13.8">
      <c r="A9" s="443">
        <v>3</v>
      </c>
      <c r="B9" s="527" t="s">
        <v>2</v>
      </c>
      <c r="C9" s="528" t="s">
        <v>136</v>
      </c>
      <c r="D9" s="532">
        <f>[1]KIADÁS!$U$106</f>
        <v>29180000</v>
      </c>
      <c r="E9" s="445">
        <f>[1]KIADÁS!$V$106</f>
        <v>0</v>
      </c>
      <c r="F9" s="445">
        <f>[1]KIADÁS!$W$106</f>
        <v>0</v>
      </c>
      <c r="G9" s="532">
        <f>[1]KIADÁS!$U$145</f>
        <v>889000</v>
      </c>
      <c r="H9" s="445">
        <f>[1]KIADÁS!$V$145</f>
        <v>0</v>
      </c>
      <c r="I9" s="445">
        <f>[1]KIADÁS!$W$145</f>
        <v>0</v>
      </c>
      <c r="J9" s="532">
        <f>[1]KIADÁS!$U$195</f>
        <v>21919000</v>
      </c>
      <c r="K9" s="445">
        <f>[1]KIADÁS!$V$195</f>
        <v>0</v>
      </c>
      <c r="L9" s="445">
        <f>[1]KIADÁS!$W$195</f>
        <v>0</v>
      </c>
      <c r="M9" s="532">
        <f>[1]KIADÁS!$U$234</f>
        <v>4064000</v>
      </c>
      <c r="N9" s="445">
        <f>[1]KIADÁS!$V$234</f>
        <v>0</v>
      </c>
      <c r="O9" s="445">
        <f>[1]KIADÁS!$W$234</f>
        <v>0</v>
      </c>
      <c r="P9" s="532">
        <f>[1]KIADÁS!$U$281</f>
        <v>0</v>
      </c>
      <c r="Q9" s="445">
        <f>[1]KIADÁS!$V$281</f>
        <v>0</v>
      </c>
      <c r="R9" s="445">
        <f>[1]KIADÁS!$W$281</f>
        <v>0</v>
      </c>
      <c r="S9" s="532">
        <f>[1]KIADÁS!$U$341</f>
        <v>0</v>
      </c>
      <c r="T9" s="445">
        <f>[1]KIADÁS!$V$341</f>
        <v>0</v>
      </c>
      <c r="U9" s="445">
        <f>[1]KIADÁS!$W$341</f>
        <v>0</v>
      </c>
      <c r="V9" s="532">
        <f>[1]KIADÁS!$U$447</f>
        <v>5898018</v>
      </c>
      <c r="W9" s="445">
        <f>[1]KIADÁS!$V$447</f>
        <v>0</v>
      </c>
      <c r="X9" s="446">
        <f>[1]KIADÁS!$W$447</f>
        <v>0</v>
      </c>
      <c r="Y9" s="135"/>
    </row>
    <row r="10" spans="1:31" s="86" customFormat="1" ht="13.8">
      <c r="A10" s="443">
        <v>4</v>
      </c>
      <c r="B10" s="527" t="s">
        <v>43</v>
      </c>
      <c r="C10" s="528" t="s">
        <v>137</v>
      </c>
      <c r="D10" s="532">
        <f>[1]KIADÁS!$AM$106</f>
        <v>0</v>
      </c>
      <c r="E10" s="445">
        <f>[1]KIADÁS!$AN$106</f>
        <v>0</v>
      </c>
      <c r="F10" s="445">
        <f>[1]KIADÁS!$AO$106</f>
        <v>0</v>
      </c>
      <c r="G10" s="532">
        <f>[1]KIADÁS!$AM$145</f>
        <v>0</v>
      </c>
      <c r="H10" s="445">
        <f>[1]KIADÁS!$AN$145</f>
        <v>0</v>
      </c>
      <c r="I10" s="445">
        <f>[1]KIADÁS!$AO$145</f>
        <v>0</v>
      </c>
      <c r="J10" s="532">
        <f>[1]KIADÁS!$AM$195</f>
        <v>0</v>
      </c>
      <c r="K10" s="445">
        <f>[1]KIADÁS!$AN$195</f>
        <v>0</v>
      </c>
      <c r="L10" s="445">
        <f>[1]KIADÁS!$AO$195</f>
        <v>0</v>
      </c>
      <c r="M10" s="532">
        <f>[1]KIADÁS!$AM$234</f>
        <v>0</v>
      </c>
      <c r="N10" s="445">
        <f>[1]KIADÁS!$AN$234</f>
        <v>0</v>
      </c>
      <c r="O10" s="445">
        <f>[1]KIADÁS!$AO$234</f>
        <v>0</v>
      </c>
      <c r="P10" s="532">
        <f>[1]KIADÁS!$AM$281</f>
        <v>0</v>
      </c>
      <c r="Q10" s="445">
        <f>[1]KIADÁS!$AN$281</f>
        <v>0</v>
      </c>
      <c r="R10" s="445">
        <f>[1]KIADÁS!$AO$281</f>
        <v>0</v>
      </c>
      <c r="S10" s="532">
        <f>[1]KIADÁS!$AM$341</f>
        <v>0</v>
      </c>
      <c r="T10" s="445">
        <f>[1]KIADÁS!$AN$341</f>
        <v>0</v>
      </c>
      <c r="U10" s="445">
        <f>[1]KIADÁS!$AO$341</f>
        <v>0</v>
      </c>
      <c r="V10" s="532">
        <f>[1]KIADÁS!$AM$447</f>
        <v>0</v>
      </c>
      <c r="W10" s="445">
        <f>[1]KIADÁS!$AN$447</f>
        <v>0</v>
      </c>
      <c r="X10" s="446">
        <f>[1]KIADÁS!$AO$447</f>
        <v>0</v>
      </c>
      <c r="Y10" s="135"/>
    </row>
    <row r="11" spans="1:31" s="86" customFormat="1" ht="13.8">
      <c r="A11" s="443">
        <v>5</v>
      </c>
      <c r="B11" s="527" t="s">
        <v>50</v>
      </c>
      <c r="C11" s="528" t="s">
        <v>138</v>
      </c>
      <c r="D11" s="532">
        <f>[1]KIADÁS!$BE$106-[1]KIADÁS!$CC$106</f>
        <v>1000000</v>
      </c>
      <c r="E11" s="445">
        <f>[1]KIADÁS!$BF$106-[1]KIADÁS!$CD$106</f>
        <v>0</v>
      </c>
      <c r="F11" s="445">
        <f>[1]KIADÁS!$BG$106-[1]KIADÁS!$CE$106</f>
        <v>0</v>
      </c>
      <c r="G11" s="532">
        <f>[1]KIADÁS!$BE$145-[1]KIADÁS!$CC$145</f>
        <v>0</v>
      </c>
      <c r="H11" s="445">
        <f>[1]KIADÁS!$BF$145-[1]KIADÁS!$CD$145</f>
        <v>0</v>
      </c>
      <c r="I11" s="445">
        <f>[1]KIADÁS!$BG$145-[1]KIADÁS!$CE$145</f>
        <v>0</v>
      </c>
      <c r="J11" s="532">
        <f>[1]KIADÁS!$BE$195-[1]KIADÁS!$CC$195</f>
        <v>0</v>
      </c>
      <c r="K11" s="445">
        <f>[1]KIADÁS!$BF$195-[1]KIADÁS!$CD$195</f>
        <v>0</v>
      </c>
      <c r="L11" s="445">
        <f>[1]KIADÁS!$BG$195-[1]KIADÁS!$CE$195</f>
        <v>0</v>
      </c>
      <c r="M11" s="532">
        <f>[1]KIADÁS!$BE$234-[1]KIADÁS!$CC$234</f>
        <v>0</v>
      </c>
      <c r="N11" s="445">
        <f>[1]KIADÁS!$BF$234-[1]KIADÁS!$CD$234</f>
        <v>0</v>
      </c>
      <c r="O11" s="445">
        <f>[1]KIADÁS!$BG$234-[1]KIADÁS!$CE$234</f>
        <v>0</v>
      </c>
      <c r="P11" s="532">
        <f>[1]KIADÁS!$BE$281-[1]KIADÁS!$CC$281</f>
        <v>0</v>
      </c>
      <c r="Q11" s="445">
        <f>[1]KIADÁS!$BF$281-[1]KIADÁS!$CD$281</f>
        <v>0</v>
      </c>
      <c r="R11" s="445">
        <f>[1]KIADÁS!$BG$281-[1]KIADÁS!$CE$281</f>
        <v>0</v>
      </c>
      <c r="S11" s="532">
        <f>[1]KIADÁS!$BE$341-[1]KIADÁS!$CC$341</f>
        <v>2728930</v>
      </c>
      <c r="T11" s="445">
        <f>[1]KIADÁS!$BF$341-[1]KIADÁS!$CD$341</f>
        <v>4000000</v>
      </c>
      <c r="U11" s="445">
        <f>[1]KIADÁS!$BG$341-[1]KIADÁS!$CE$341</f>
        <v>0</v>
      </c>
      <c r="V11" s="532">
        <f>[1]KIADÁS!$BE$447-[1]KIADÁS!$CC$447</f>
        <v>0</v>
      </c>
      <c r="W11" s="445">
        <f>[1]KIADÁS!$BF$447-[1]KIADÁS!$CD$447</f>
        <v>0</v>
      </c>
      <c r="X11" s="446">
        <f>[1]KIADÁS!$BG$447-[1]KIADÁS!$CE$447</f>
        <v>0</v>
      </c>
      <c r="Y11" s="135"/>
    </row>
    <row r="12" spans="1:31" s="86" customFormat="1" ht="13.8">
      <c r="A12" s="443">
        <v>6</v>
      </c>
      <c r="B12" s="527" t="s">
        <v>92</v>
      </c>
      <c r="C12" s="439" t="s">
        <v>139</v>
      </c>
      <c r="D12" s="532">
        <f>[1]KIADÁS!$CF$106+[1]KIADÁS!$CI$106</f>
        <v>0</v>
      </c>
      <c r="E12" s="445">
        <f>[1]KIADÁS!$CG$106+[1]KIADÁS!$CJ$106</f>
        <v>0</v>
      </c>
      <c r="F12" s="445">
        <f>[1]KIADÁS!$CH$106+[1]KIADÁS!$CK$106</f>
        <v>0</v>
      </c>
      <c r="G12" s="532">
        <f>[1]KIADÁS!$CF$145+[1]KIADÁS!$CI$145</f>
        <v>0</v>
      </c>
      <c r="H12" s="445">
        <f>[1]KIADÁS!$CG$145+[1]KIADÁS!$CJ$145</f>
        <v>0</v>
      </c>
      <c r="I12" s="445">
        <f>[1]KIADÁS!$CH$145+[1]KIADÁS!$CK$145</f>
        <v>0</v>
      </c>
      <c r="J12" s="532">
        <f>[1]KIADÁS!$CF$195+[1]KIADÁS!$CI$195</f>
        <v>0</v>
      </c>
      <c r="K12" s="445">
        <f>[1]KIADÁS!$CG$195+[1]KIADÁS!$CJ$195</f>
        <v>0</v>
      </c>
      <c r="L12" s="445">
        <f>[1]KIADÁS!$CH$195+[1]KIADÁS!$CK$195</f>
        <v>0</v>
      </c>
      <c r="M12" s="532">
        <f>[1]KIADÁS!$CF$234+[1]KIADÁS!$CI$234</f>
        <v>0</v>
      </c>
      <c r="N12" s="445">
        <f>[1]KIADÁS!$CG$234+[1]KIADÁS!$CJ$234</f>
        <v>0</v>
      </c>
      <c r="O12" s="445">
        <f>[1]KIADÁS!$CH$234+[1]KIADÁS!$CK$234</f>
        <v>0</v>
      </c>
      <c r="P12" s="532">
        <f>[1]KIADÁS!$CF$281+[1]KIADÁS!$CI$281</f>
        <v>0</v>
      </c>
      <c r="Q12" s="445">
        <f>[1]KIADÁS!$CG$281+[1]KIADÁS!$CJ$281</f>
        <v>0</v>
      </c>
      <c r="R12" s="445">
        <f>[1]KIADÁS!$CH$281+[1]KIADÁS!$CK$281</f>
        <v>0</v>
      </c>
      <c r="S12" s="532">
        <f>[1]KIADÁS!$CF$341+[1]KIADÁS!$CI$341</f>
        <v>0</v>
      </c>
      <c r="T12" s="445">
        <f>[1]KIADÁS!$CG$341+[1]KIADÁS!$CJ$341</f>
        <v>0</v>
      </c>
      <c r="U12" s="445">
        <f>[1]KIADÁS!$CH$341+[1]KIADÁS!$CK$341</f>
        <v>0</v>
      </c>
      <c r="V12" s="532">
        <f>[1]KIADÁS!$CF$447+[1]KIADÁS!$CI$447</f>
        <v>0</v>
      </c>
      <c r="W12" s="445">
        <f>[1]KIADÁS!$CG$447+[1]KIADÁS!$CJ$447</f>
        <v>0</v>
      </c>
      <c r="X12" s="446">
        <f>[1]KIADÁS!$CH$447+[1]KIADÁS!$CK$447</f>
        <v>0</v>
      </c>
      <c r="Y12" s="135"/>
    </row>
    <row r="13" spans="1:31" s="87" customFormat="1" ht="13.8">
      <c r="A13" s="458"/>
      <c r="B13" s="529" t="s">
        <v>51</v>
      </c>
      <c r="C13" s="530"/>
      <c r="D13" s="533">
        <f t="shared" ref="D13:X13" si="0">SUM(D7:D12)</f>
        <v>72611229</v>
      </c>
      <c r="E13" s="533">
        <f t="shared" si="0"/>
        <v>11779323.4</v>
      </c>
      <c r="F13" s="533">
        <f t="shared" si="0"/>
        <v>0</v>
      </c>
      <c r="G13" s="533">
        <f t="shared" si="0"/>
        <v>889000</v>
      </c>
      <c r="H13" s="533">
        <f t="shared" si="0"/>
        <v>0</v>
      </c>
      <c r="I13" s="533">
        <f t="shared" si="0"/>
        <v>0</v>
      </c>
      <c r="J13" s="533">
        <f t="shared" si="0"/>
        <v>21919000</v>
      </c>
      <c r="K13" s="533">
        <f t="shared" si="0"/>
        <v>0</v>
      </c>
      <c r="L13" s="533">
        <f t="shared" si="0"/>
        <v>0</v>
      </c>
      <c r="M13" s="533">
        <f t="shared" si="0"/>
        <v>4064000</v>
      </c>
      <c r="N13" s="533">
        <f t="shared" si="0"/>
        <v>0</v>
      </c>
      <c r="O13" s="533">
        <f t="shared" si="0"/>
        <v>0</v>
      </c>
      <c r="P13" s="533">
        <f t="shared" si="0"/>
        <v>0</v>
      </c>
      <c r="Q13" s="533">
        <f t="shared" si="0"/>
        <v>0</v>
      </c>
      <c r="R13" s="533">
        <f t="shared" si="0"/>
        <v>0</v>
      </c>
      <c r="S13" s="533">
        <f t="shared" si="0"/>
        <v>2728930</v>
      </c>
      <c r="T13" s="533">
        <f t="shared" si="0"/>
        <v>4000000</v>
      </c>
      <c r="U13" s="533">
        <f t="shared" si="0"/>
        <v>0</v>
      </c>
      <c r="V13" s="533">
        <f t="shared" si="0"/>
        <v>189111299</v>
      </c>
      <c r="W13" s="533">
        <f t="shared" si="0"/>
        <v>447480</v>
      </c>
      <c r="X13" s="534">
        <f t="shared" si="0"/>
        <v>0</v>
      </c>
      <c r="Y13" s="104"/>
    </row>
    <row r="14" spans="1:31" s="86" customFormat="1" ht="13.8">
      <c r="A14" s="443" t="s">
        <v>74</v>
      </c>
      <c r="B14" s="527" t="s">
        <v>54</v>
      </c>
      <c r="C14" s="528"/>
      <c r="D14" s="837"/>
      <c r="E14" s="838"/>
      <c r="F14" s="838"/>
      <c r="G14" s="837"/>
      <c r="H14" s="838"/>
      <c r="I14" s="838"/>
      <c r="J14" s="837"/>
      <c r="K14" s="838"/>
      <c r="L14" s="838"/>
      <c r="M14" s="837"/>
      <c r="N14" s="838"/>
      <c r="O14" s="838"/>
      <c r="P14" s="837"/>
      <c r="Q14" s="838"/>
      <c r="R14" s="838"/>
      <c r="S14" s="837"/>
      <c r="T14" s="838"/>
      <c r="U14" s="838"/>
      <c r="V14" s="837"/>
      <c r="W14" s="838"/>
      <c r="X14" s="840"/>
      <c r="Y14" s="136"/>
    </row>
    <row r="15" spans="1:31" s="86" customFormat="1" ht="13.8">
      <c r="A15" s="443">
        <v>7</v>
      </c>
      <c r="B15" s="527" t="s">
        <v>56</v>
      </c>
      <c r="C15" s="528" t="s">
        <v>140</v>
      </c>
      <c r="D15" s="532">
        <f>[1]KIADÁS!$CO$106</f>
        <v>0</v>
      </c>
      <c r="E15" s="445">
        <f>[1]KIADÁS!$CP$106</f>
        <v>0</v>
      </c>
      <c r="F15" s="445">
        <f>[1]KIADÁS!$CQ$106</f>
        <v>0</v>
      </c>
      <c r="G15" s="532">
        <f>[1]KIADÁS!$CO$145</f>
        <v>0</v>
      </c>
      <c r="H15" s="445">
        <f>[1]KIADÁS!$CP$145</f>
        <v>0</v>
      </c>
      <c r="I15" s="445">
        <f>[1]KIADÁS!$CQ$145</f>
        <v>0</v>
      </c>
      <c r="J15" s="532">
        <f>[1]KIADÁS!$CO$195</f>
        <v>381000</v>
      </c>
      <c r="K15" s="445">
        <f>[1]KIADÁS!$CP$195</f>
        <v>0</v>
      </c>
      <c r="L15" s="445">
        <f>[1]KIADÁS!$CQ$195</f>
        <v>0</v>
      </c>
      <c r="M15" s="532">
        <f>[1]KIADÁS!$CO$234</f>
        <v>0</v>
      </c>
      <c r="N15" s="445">
        <f>[1]KIADÁS!$CP$234</f>
        <v>0</v>
      </c>
      <c r="O15" s="445">
        <f>[1]KIADÁS!$CQ$234</f>
        <v>0</v>
      </c>
      <c r="P15" s="532">
        <f>[1]KIADÁS!$CO$281</f>
        <v>0</v>
      </c>
      <c r="Q15" s="445">
        <f>[1]KIADÁS!$CP$281</f>
        <v>0</v>
      </c>
      <c r="R15" s="445">
        <f>[1]KIADÁS!$CQ$281</f>
        <v>0</v>
      </c>
      <c r="S15" s="532">
        <f>[1]KIADÁS!$CO$341</f>
        <v>0</v>
      </c>
      <c r="T15" s="445">
        <f>[1]KIADÁS!$CP$341</f>
        <v>0</v>
      </c>
      <c r="U15" s="445">
        <f>[1]KIADÁS!$CQ$341</f>
        <v>0</v>
      </c>
      <c r="V15" s="532">
        <f>[1]KIADÁS!$CO$447</f>
        <v>0</v>
      </c>
      <c r="W15" s="445">
        <f>[1]KIADÁS!$CP$447</f>
        <v>0</v>
      </c>
      <c r="X15" s="446">
        <f>[1]KIADÁS!$CQ$447</f>
        <v>0</v>
      </c>
      <c r="Y15" s="135"/>
    </row>
    <row r="16" spans="1:31" s="86" customFormat="1" ht="13.8">
      <c r="A16" s="443">
        <v>8</v>
      </c>
      <c r="B16" s="527" t="s">
        <v>57</v>
      </c>
      <c r="C16" s="528" t="s">
        <v>141</v>
      </c>
      <c r="D16" s="532">
        <f>[1]KIADÁS!$CR$106</f>
        <v>0</v>
      </c>
      <c r="E16" s="445">
        <f>[1]KIADÁS!$CS$106</f>
        <v>0</v>
      </c>
      <c r="F16" s="445">
        <f>[1]KIADÁS!$CT$106</f>
        <v>0</v>
      </c>
      <c r="G16" s="532">
        <f>[1]KIADÁS!$CR$145</f>
        <v>0</v>
      </c>
      <c r="H16" s="445">
        <f>[1]KIADÁS!$CS$145</f>
        <v>0</v>
      </c>
      <c r="I16" s="445">
        <f>[1]KIADÁS!$CT$145</f>
        <v>0</v>
      </c>
      <c r="J16" s="532">
        <f>[1]KIADÁS!$CR$195</f>
        <v>0</v>
      </c>
      <c r="K16" s="445">
        <f>[1]KIADÁS!$CS$195</f>
        <v>0</v>
      </c>
      <c r="L16" s="445">
        <f>[1]KIADÁS!$CT$195</f>
        <v>0</v>
      </c>
      <c r="M16" s="532">
        <f>[1]KIADÁS!$CR$234</f>
        <v>0</v>
      </c>
      <c r="N16" s="445">
        <f>[1]KIADÁS!$CS$234</f>
        <v>0</v>
      </c>
      <c r="O16" s="445">
        <f>[1]KIADÁS!$CT$234</f>
        <v>0</v>
      </c>
      <c r="P16" s="532">
        <f>[1]KIADÁS!$CR$281</f>
        <v>0</v>
      </c>
      <c r="Q16" s="445">
        <f>[1]KIADÁS!$CS$281</f>
        <v>0</v>
      </c>
      <c r="R16" s="445">
        <f>[1]KIADÁS!$CT$281</f>
        <v>0</v>
      </c>
      <c r="S16" s="532">
        <f>[1]KIADÁS!$CR$341</f>
        <v>0</v>
      </c>
      <c r="T16" s="445">
        <f>[1]KIADÁS!$CS$341</f>
        <v>0</v>
      </c>
      <c r="U16" s="445">
        <f>[1]KIADÁS!$CT$341</f>
        <v>0</v>
      </c>
      <c r="V16" s="532">
        <f>[1]KIADÁS!$CR$447</f>
        <v>0</v>
      </c>
      <c r="W16" s="445">
        <f>[1]KIADÁS!$CS$447</f>
        <v>0</v>
      </c>
      <c r="X16" s="446">
        <f>[1]KIADÁS!$CT$447</f>
        <v>0</v>
      </c>
      <c r="Y16" s="135"/>
    </row>
    <row r="17" spans="1:31" s="86" customFormat="1" ht="13.8">
      <c r="A17" s="443">
        <v>9</v>
      </c>
      <c r="B17" s="527" t="s">
        <v>58</v>
      </c>
      <c r="C17" s="528" t="s">
        <v>142</v>
      </c>
      <c r="D17" s="532">
        <f>[1]KIADÁS!$CU$106</f>
        <v>1000000</v>
      </c>
      <c r="E17" s="445">
        <f>[1]KIADÁS!$CV$106</f>
        <v>0</v>
      </c>
      <c r="F17" s="445">
        <f>[1]KIADÁS!$CW$106</f>
        <v>0</v>
      </c>
      <c r="G17" s="532">
        <f>[1]KIADÁS!$CU$145</f>
        <v>0</v>
      </c>
      <c r="H17" s="445">
        <f>[1]KIADÁS!$CV$145</f>
        <v>0</v>
      </c>
      <c r="I17" s="445">
        <f>[1]KIADÁS!$CW$145</f>
        <v>0</v>
      </c>
      <c r="J17" s="532">
        <f>[1]KIADÁS!$CU$195</f>
        <v>0</v>
      </c>
      <c r="K17" s="445">
        <f>[1]KIADÁS!$CV$195</f>
        <v>0</v>
      </c>
      <c r="L17" s="445">
        <f>[1]KIADÁS!$CW$195</f>
        <v>0</v>
      </c>
      <c r="M17" s="532">
        <f>[1]KIADÁS!$CU$234</f>
        <v>0</v>
      </c>
      <c r="N17" s="445">
        <f>[1]KIADÁS!$CV$234</f>
        <v>0</v>
      </c>
      <c r="O17" s="445">
        <f>[1]KIADÁS!$CW$234</f>
        <v>0</v>
      </c>
      <c r="P17" s="532">
        <f>[1]KIADÁS!$CU$281</f>
        <v>0</v>
      </c>
      <c r="Q17" s="445">
        <f>[1]KIADÁS!$CV$281</f>
        <v>0</v>
      </c>
      <c r="R17" s="445">
        <f>[1]KIADÁS!$CW$281</f>
        <v>0</v>
      </c>
      <c r="S17" s="532">
        <f>[1]KIADÁS!$CU$341</f>
        <v>0</v>
      </c>
      <c r="T17" s="445">
        <f>[1]KIADÁS!$CV$341</f>
        <v>0</v>
      </c>
      <c r="U17" s="445">
        <f>[1]KIADÁS!$CW$341</f>
        <v>0</v>
      </c>
      <c r="V17" s="532">
        <f>[1]KIADÁS!$CU$447</f>
        <v>0</v>
      </c>
      <c r="W17" s="445">
        <f>[1]KIADÁS!$CV$447</f>
        <v>0</v>
      </c>
      <c r="X17" s="446">
        <f>[1]KIADÁS!$CW$447</f>
        <v>0</v>
      </c>
      <c r="Y17" s="135"/>
    </row>
    <row r="18" spans="1:31" s="86" customFormat="1" ht="13.8">
      <c r="A18" s="443">
        <v>10</v>
      </c>
      <c r="B18" s="527" t="s">
        <v>13</v>
      </c>
      <c r="C18" s="528" t="s">
        <v>139</v>
      </c>
      <c r="D18" s="532">
        <f>[1]KIADÁS!$CL$106</f>
        <v>0</v>
      </c>
      <c r="E18" s="445">
        <f>[1]KIADÁS!$CM$106</f>
        <v>0</v>
      </c>
      <c r="F18" s="445">
        <f>[1]KIADÁS!$CN$106</f>
        <v>0</v>
      </c>
      <c r="G18" s="532">
        <f>[1]KIADÁS!$CL$145</f>
        <v>0</v>
      </c>
      <c r="H18" s="445">
        <f>[1]KIADÁS!$CM$145</f>
        <v>0</v>
      </c>
      <c r="I18" s="445">
        <f>[1]KIADÁS!$CN$145</f>
        <v>0</v>
      </c>
      <c r="J18" s="532">
        <f>[1]KIADÁS!$CL$195</f>
        <v>0</v>
      </c>
      <c r="K18" s="445">
        <f>[1]KIADÁS!$CM$195</f>
        <v>0</v>
      </c>
      <c r="L18" s="445">
        <f>[1]KIADÁS!$CN$195</f>
        <v>0</v>
      </c>
      <c r="M18" s="532">
        <f>[1]KIADÁS!$CL$234</f>
        <v>0</v>
      </c>
      <c r="N18" s="445">
        <f>[1]KIADÁS!$CM$234</f>
        <v>0</v>
      </c>
      <c r="O18" s="445">
        <f>[1]KIADÁS!$CN$234</f>
        <v>0</v>
      </c>
      <c r="P18" s="532">
        <f>[1]KIADÁS!$CL$281</f>
        <v>0</v>
      </c>
      <c r="Q18" s="445">
        <f>[1]KIADÁS!$CM$281</f>
        <v>0</v>
      </c>
      <c r="R18" s="445">
        <f>[1]KIADÁS!$CN$281</f>
        <v>0</v>
      </c>
      <c r="S18" s="532">
        <f>[1]KIADÁS!$CL$341</f>
        <v>0</v>
      </c>
      <c r="T18" s="445">
        <f>[1]KIADÁS!$CM$341</f>
        <v>0</v>
      </c>
      <c r="U18" s="445">
        <f>[1]KIADÁS!$CN$341</f>
        <v>0</v>
      </c>
      <c r="V18" s="532">
        <f>[1]KIADÁS!$CL$447</f>
        <v>0</v>
      </c>
      <c r="W18" s="445">
        <f>[1]KIADÁS!$CM$447</f>
        <v>0</v>
      </c>
      <c r="X18" s="446">
        <f>[1]KIADÁS!$CN$447</f>
        <v>0</v>
      </c>
      <c r="Y18" s="135"/>
    </row>
    <row r="19" spans="1:31" s="87" customFormat="1" ht="13.8">
      <c r="A19" s="458"/>
      <c r="B19" s="529" t="s">
        <v>59</v>
      </c>
      <c r="C19" s="530"/>
      <c r="D19" s="533">
        <f t="shared" ref="D19:X19" si="1">SUM(D15,D16,D17,D18)</f>
        <v>1000000</v>
      </c>
      <c r="E19" s="447">
        <f t="shared" si="1"/>
        <v>0</v>
      </c>
      <c r="F19" s="447">
        <f t="shared" si="1"/>
        <v>0</v>
      </c>
      <c r="G19" s="533">
        <f t="shared" si="1"/>
        <v>0</v>
      </c>
      <c r="H19" s="447">
        <f t="shared" si="1"/>
        <v>0</v>
      </c>
      <c r="I19" s="447">
        <f t="shared" si="1"/>
        <v>0</v>
      </c>
      <c r="J19" s="533">
        <f t="shared" si="1"/>
        <v>381000</v>
      </c>
      <c r="K19" s="447">
        <f t="shared" si="1"/>
        <v>0</v>
      </c>
      <c r="L19" s="447">
        <f t="shared" si="1"/>
        <v>0</v>
      </c>
      <c r="M19" s="533">
        <f t="shared" si="1"/>
        <v>0</v>
      </c>
      <c r="N19" s="447">
        <f t="shared" si="1"/>
        <v>0</v>
      </c>
      <c r="O19" s="447">
        <f t="shared" si="1"/>
        <v>0</v>
      </c>
      <c r="P19" s="533">
        <f t="shared" si="1"/>
        <v>0</v>
      </c>
      <c r="Q19" s="447">
        <f t="shared" si="1"/>
        <v>0</v>
      </c>
      <c r="R19" s="447">
        <f t="shared" si="1"/>
        <v>0</v>
      </c>
      <c r="S19" s="533">
        <f t="shared" si="1"/>
        <v>0</v>
      </c>
      <c r="T19" s="447">
        <f t="shared" si="1"/>
        <v>0</v>
      </c>
      <c r="U19" s="447">
        <f t="shared" si="1"/>
        <v>0</v>
      </c>
      <c r="V19" s="533">
        <f t="shared" si="1"/>
        <v>0</v>
      </c>
      <c r="W19" s="447">
        <f t="shared" si="1"/>
        <v>0</v>
      </c>
      <c r="X19" s="448">
        <f t="shared" si="1"/>
        <v>0</v>
      </c>
      <c r="Y19" s="104"/>
    </row>
    <row r="20" spans="1:31" s="86" customFormat="1" ht="13.8">
      <c r="A20" s="443" t="s">
        <v>75</v>
      </c>
      <c r="B20" s="527" t="s">
        <v>76</v>
      </c>
      <c r="C20" s="439"/>
      <c r="D20" s="837"/>
      <c r="E20" s="838"/>
      <c r="F20" s="838"/>
      <c r="G20" s="837"/>
      <c r="H20" s="838"/>
      <c r="I20" s="838"/>
      <c r="J20" s="837"/>
      <c r="K20" s="838"/>
      <c r="L20" s="838"/>
      <c r="M20" s="837"/>
      <c r="N20" s="838"/>
      <c r="O20" s="838"/>
      <c r="P20" s="837"/>
      <c r="Q20" s="838"/>
      <c r="R20" s="838"/>
      <c r="S20" s="837"/>
      <c r="T20" s="838"/>
      <c r="U20" s="838"/>
      <c r="V20" s="837"/>
      <c r="W20" s="838"/>
      <c r="X20" s="840"/>
      <c r="Y20" s="136"/>
    </row>
    <row r="21" spans="1:31" s="86" customFormat="1" ht="13.8">
      <c r="A21" s="443">
        <v>11</v>
      </c>
      <c r="B21" s="525" t="s">
        <v>259</v>
      </c>
      <c r="C21" s="528" t="s">
        <v>130</v>
      </c>
      <c r="D21" s="532">
        <f>[1]KIADÁS!$EE$106</f>
        <v>0</v>
      </c>
      <c r="E21" s="445">
        <f>[1]KIADÁS!$EF$106</f>
        <v>0</v>
      </c>
      <c r="F21" s="445">
        <f>[1]KIADÁS!$EG$106</f>
        <v>0</v>
      </c>
      <c r="G21" s="532">
        <f>[1]KIADÁS!$EE$145</f>
        <v>0</v>
      </c>
      <c r="H21" s="445">
        <f>[1]KIADÁS!$EF$145</f>
        <v>0</v>
      </c>
      <c r="I21" s="445">
        <f>[1]KIADÁS!$EG$145</f>
        <v>0</v>
      </c>
      <c r="J21" s="532">
        <f>[1]KIADÁS!$EE$195</f>
        <v>0</v>
      </c>
      <c r="K21" s="445">
        <f>[1]KIADÁS!$EF$195</f>
        <v>0</v>
      </c>
      <c r="L21" s="445">
        <f>[1]KIADÁS!$EG$195</f>
        <v>0</v>
      </c>
      <c r="M21" s="532">
        <f>[1]KIADÁS!$EE$234</f>
        <v>0</v>
      </c>
      <c r="N21" s="445">
        <f>[1]KIADÁS!$EF$234</f>
        <v>0</v>
      </c>
      <c r="O21" s="445">
        <f>[1]KIADÁS!$EG$234</f>
        <v>0</v>
      </c>
      <c r="P21" s="532">
        <f>[1]KIADÁS!$EE$281</f>
        <v>0</v>
      </c>
      <c r="Q21" s="445">
        <f>[1]KIADÁS!$EF$281</f>
        <v>0</v>
      </c>
      <c r="R21" s="445">
        <f>[1]KIADÁS!$EG$281</f>
        <v>0</v>
      </c>
      <c r="S21" s="532">
        <f>[1]KIADÁS!$EE$341</f>
        <v>0</v>
      </c>
      <c r="T21" s="445">
        <f>[1]KIADÁS!$EF$341</f>
        <v>0</v>
      </c>
      <c r="U21" s="445">
        <f>[1]KIADÁS!$EG$341</f>
        <v>0</v>
      </c>
      <c r="V21" s="532">
        <f>[1]KIADÁS!$EE$447</f>
        <v>0</v>
      </c>
      <c r="W21" s="445">
        <f>[1]KIADÁS!$EF$447</f>
        <v>0</v>
      </c>
      <c r="X21" s="446">
        <f>[1]KIADÁS!$EG$447</f>
        <v>0</v>
      </c>
      <c r="Y21" s="135"/>
    </row>
    <row r="22" spans="1:31" s="86" customFormat="1" ht="13.8">
      <c r="A22" s="443">
        <v>12</v>
      </c>
      <c r="B22" s="525" t="s">
        <v>260</v>
      </c>
      <c r="C22" s="528" t="s">
        <v>131</v>
      </c>
      <c r="D22" s="532">
        <f>[1]KIADÁS!$EB$106</f>
        <v>0</v>
      </c>
      <c r="E22" s="445">
        <f>[1]KIADÁS!$EC$106</f>
        <v>0</v>
      </c>
      <c r="F22" s="445">
        <f>[1]KIADÁS!$ED$106</f>
        <v>0</v>
      </c>
      <c r="G22" s="532">
        <f>[1]KIADÁS!$EB$145</f>
        <v>0</v>
      </c>
      <c r="H22" s="445">
        <f>[1]KIADÁS!$EC$145</f>
        <v>0</v>
      </c>
      <c r="I22" s="445">
        <f>[1]KIADÁS!$ED$145</f>
        <v>0</v>
      </c>
      <c r="J22" s="532">
        <f>[1]KIADÁS!$EB$195</f>
        <v>0</v>
      </c>
      <c r="K22" s="445">
        <f>[1]KIADÁS!$EC$195</f>
        <v>0</v>
      </c>
      <c r="L22" s="445">
        <f>[1]KIADÁS!$ED$195</f>
        <v>0</v>
      </c>
      <c r="M22" s="532">
        <f>[1]KIADÁS!$EB$234</f>
        <v>0</v>
      </c>
      <c r="N22" s="445">
        <f>[1]KIADÁS!$EC$234</f>
        <v>0</v>
      </c>
      <c r="O22" s="445">
        <f>[1]KIADÁS!$ED$234</f>
        <v>0</v>
      </c>
      <c r="P22" s="532">
        <f>[1]KIADÁS!$EB$281</f>
        <v>0</v>
      </c>
      <c r="Q22" s="445">
        <f>[1]KIADÁS!$EC$281</f>
        <v>0</v>
      </c>
      <c r="R22" s="445">
        <f>[1]KIADÁS!$ED$281</f>
        <v>0</v>
      </c>
      <c r="S22" s="532">
        <f>[1]KIADÁS!$EB$341</f>
        <v>0</v>
      </c>
      <c r="T22" s="445">
        <f>[1]KIADÁS!$EC$341</f>
        <v>0</v>
      </c>
      <c r="U22" s="445">
        <f>[1]KIADÁS!$ED$341</f>
        <v>0</v>
      </c>
      <c r="V22" s="532">
        <f>[1]KIADÁS!$EB$447</f>
        <v>0</v>
      </c>
      <c r="W22" s="445">
        <f>[1]KIADÁS!$EC$447</f>
        <v>0</v>
      </c>
      <c r="X22" s="446">
        <f>[1]KIADÁS!$ED$447</f>
        <v>0</v>
      </c>
      <c r="Y22" s="135"/>
    </row>
    <row r="23" spans="1:31" s="86" customFormat="1" ht="24">
      <c r="A23" s="443">
        <v>13</v>
      </c>
      <c r="B23" s="526" t="s">
        <v>148</v>
      </c>
      <c r="C23" s="439" t="s">
        <v>132</v>
      </c>
      <c r="D23" s="532">
        <f>[1]KIADÁS!$EK$106</f>
        <v>0</v>
      </c>
      <c r="E23" s="445">
        <f>[1]KIADÁS!$EL$106</f>
        <v>0</v>
      </c>
      <c r="F23" s="445">
        <f>[1]KIADÁS!$EM$106</f>
        <v>0</v>
      </c>
      <c r="G23" s="532">
        <f>[1]KIADÁS!$EK$145</f>
        <v>0</v>
      </c>
      <c r="H23" s="445">
        <f>[1]KIADÁS!$EL$145</f>
        <v>0</v>
      </c>
      <c r="I23" s="445">
        <f>[1]KIADÁS!$EM$145</f>
        <v>0</v>
      </c>
      <c r="J23" s="532">
        <f>[1]KIADÁS!$EK$195</f>
        <v>0</v>
      </c>
      <c r="K23" s="445">
        <f>[1]KIADÁS!$EL$195</f>
        <v>0</v>
      </c>
      <c r="L23" s="445">
        <f>[1]KIADÁS!$EM$195</f>
        <v>0</v>
      </c>
      <c r="M23" s="532">
        <f>[1]KIADÁS!$EK$234</f>
        <v>0</v>
      </c>
      <c r="N23" s="445">
        <f>[1]KIADÁS!$EL$234</f>
        <v>0</v>
      </c>
      <c r="O23" s="445">
        <f>[1]KIADÁS!$EM$234</f>
        <v>0</v>
      </c>
      <c r="P23" s="532">
        <f>[1]KIADÁS!$EK$281</f>
        <v>25162381</v>
      </c>
      <c r="Q23" s="445">
        <f>[1]KIADÁS!$EL$281</f>
        <v>0</v>
      </c>
      <c r="R23" s="445">
        <f>[1]KIADÁS!$EM$281</f>
        <v>0</v>
      </c>
      <c r="S23" s="532">
        <f>[1]KIADÁS!$EK$341</f>
        <v>0</v>
      </c>
      <c r="T23" s="445">
        <f>[1]KIADÁS!$EL$341</f>
        <v>0</v>
      </c>
      <c r="U23" s="445">
        <f>[1]KIADÁS!$EM$341</f>
        <v>0</v>
      </c>
      <c r="V23" s="532">
        <f>[1]KIADÁS!$EK$447</f>
        <v>0</v>
      </c>
      <c r="W23" s="445">
        <f>[1]KIADÁS!$EL$447</f>
        <v>0</v>
      </c>
      <c r="X23" s="446">
        <f>[1]KIADÁS!$EM$447</f>
        <v>0</v>
      </c>
      <c r="Y23" s="135"/>
    </row>
    <row r="24" spans="1:31" s="87" customFormat="1" ht="13.8">
      <c r="A24" s="458"/>
      <c r="B24" s="529" t="s">
        <v>89</v>
      </c>
      <c r="C24" s="441"/>
      <c r="D24" s="533">
        <f t="shared" ref="D24:X24" si="2">SUM(D21,D22,D23)</f>
        <v>0</v>
      </c>
      <c r="E24" s="447">
        <f t="shared" si="2"/>
        <v>0</v>
      </c>
      <c r="F24" s="447">
        <f t="shared" si="2"/>
        <v>0</v>
      </c>
      <c r="G24" s="533">
        <f t="shared" si="2"/>
        <v>0</v>
      </c>
      <c r="H24" s="447">
        <f t="shared" si="2"/>
        <v>0</v>
      </c>
      <c r="I24" s="447">
        <f t="shared" si="2"/>
        <v>0</v>
      </c>
      <c r="J24" s="533">
        <f t="shared" si="2"/>
        <v>0</v>
      </c>
      <c r="K24" s="447">
        <f t="shared" si="2"/>
        <v>0</v>
      </c>
      <c r="L24" s="447">
        <f t="shared" si="2"/>
        <v>0</v>
      </c>
      <c r="M24" s="533">
        <f t="shared" si="2"/>
        <v>0</v>
      </c>
      <c r="N24" s="447">
        <f t="shared" si="2"/>
        <v>0</v>
      </c>
      <c r="O24" s="447">
        <f t="shared" si="2"/>
        <v>0</v>
      </c>
      <c r="P24" s="533">
        <f t="shared" si="2"/>
        <v>25162381</v>
      </c>
      <c r="Q24" s="447">
        <f t="shared" si="2"/>
        <v>0</v>
      </c>
      <c r="R24" s="447">
        <f t="shared" si="2"/>
        <v>0</v>
      </c>
      <c r="S24" s="533">
        <f t="shared" si="2"/>
        <v>0</v>
      </c>
      <c r="T24" s="447">
        <f t="shared" si="2"/>
        <v>0</v>
      </c>
      <c r="U24" s="447">
        <f t="shared" si="2"/>
        <v>0</v>
      </c>
      <c r="V24" s="533">
        <f t="shared" si="2"/>
        <v>0</v>
      </c>
      <c r="W24" s="447">
        <f t="shared" si="2"/>
        <v>0</v>
      </c>
      <c r="X24" s="448">
        <f t="shared" si="2"/>
        <v>0</v>
      </c>
      <c r="Y24" s="104"/>
    </row>
    <row r="25" spans="1:31" s="87" customFormat="1" ht="14.4" thickBot="1">
      <c r="A25" s="462"/>
      <c r="B25" s="531" t="s">
        <v>97</v>
      </c>
      <c r="C25" s="442"/>
      <c r="D25" s="535">
        <f t="shared" ref="D25:X25" si="3">SUM(D24,D19,D13)</f>
        <v>73611229</v>
      </c>
      <c r="E25" s="449">
        <f t="shared" si="3"/>
        <v>11779323.4</v>
      </c>
      <c r="F25" s="449">
        <f t="shared" si="3"/>
        <v>0</v>
      </c>
      <c r="G25" s="535">
        <f t="shared" si="3"/>
        <v>889000</v>
      </c>
      <c r="H25" s="449">
        <f t="shared" si="3"/>
        <v>0</v>
      </c>
      <c r="I25" s="449">
        <f t="shared" si="3"/>
        <v>0</v>
      </c>
      <c r="J25" s="535">
        <f t="shared" si="3"/>
        <v>22300000</v>
      </c>
      <c r="K25" s="449">
        <f t="shared" si="3"/>
        <v>0</v>
      </c>
      <c r="L25" s="449">
        <f t="shared" si="3"/>
        <v>0</v>
      </c>
      <c r="M25" s="535">
        <f t="shared" si="3"/>
        <v>4064000</v>
      </c>
      <c r="N25" s="449">
        <f t="shared" si="3"/>
        <v>0</v>
      </c>
      <c r="O25" s="449">
        <f t="shared" si="3"/>
        <v>0</v>
      </c>
      <c r="P25" s="535">
        <f t="shared" si="3"/>
        <v>25162381</v>
      </c>
      <c r="Q25" s="449">
        <f t="shared" si="3"/>
        <v>0</v>
      </c>
      <c r="R25" s="449">
        <f t="shared" si="3"/>
        <v>0</v>
      </c>
      <c r="S25" s="535">
        <f t="shared" si="3"/>
        <v>2728930</v>
      </c>
      <c r="T25" s="449">
        <f t="shared" si="3"/>
        <v>4000000</v>
      </c>
      <c r="U25" s="449">
        <f t="shared" si="3"/>
        <v>0</v>
      </c>
      <c r="V25" s="535">
        <f t="shared" si="3"/>
        <v>189111299</v>
      </c>
      <c r="W25" s="449">
        <f t="shared" si="3"/>
        <v>447480</v>
      </c>
      <c r="X25" s="536">
        <f t="shared" si="3"/>
        <v>0</v>
      </c>
      <c r="Y25" s="104"/>
    </row>
    <row r="26" spans="1:31" ht="17.100000000000001" customHeight="1">
      <c r="A26" s="108"/>
      <c r="B26" s="106"/>
      <c r="C26" s="106"/>
      <c r="D26" s="506"/>
      <c r="E26" s="506"/>
      <c r="F26" s="507"/>
      <c r="G26" s="506"/>
      <c r="H26" s="506"/>
      <c r="I26" s="507"/>
      <c r="J26" s="506"/>
      <c r="K26" s="506"/>
      <c r="L26" s="507"/>
      <c r="M26" s="506"/>
      <c r="N26" s="506"/>
      <c r="O26" s="507"/>
      <c r="P26" s="506"/>
      <c r="Q26" s="506"/>
      <c r="R26" s="507"/>
      <c r="S26" s="506"/>
      <c r="T26" s="506"/>
      <c r="U26" s="507"/>
      <c r="V26" s="506"/>
      <c r="W26" s="506"/>
      <c r="X26" s="507"/>
    </row>
    <row r="27" spans="1:31" ht="17.100000000000001" customHeight="1" thickBot="1">
      <c r="A27" s="108"/>
      <c r="B27" s="106"/>
      <c r="C27" s="106"/>
      <c r="D27" s="506"/>
      <c r="E27" s="506"/>
      <c r="F27" s="507"/>
      <c r="G27" s="506"/>
      <c r="H27" s="506"/>
      <c r="I27" s="507"/>
      <c r="J27" s="506"/>
      <c r="K27" s="506"/>
      <c r="L27" s="507"/>
      <c r="M27" s="506"/>
      <c r="N27" s="506"/>
      <c r="O27" s="507"/>
      <c r="P27" s="506"/>
      <c r="Q27" s="506"/>
      <c r="R27" s="507"/>
      <c r="S27" s="506"/>
      <c r="T27" s="506"/>
      <c r="U27" s="507"/>
      <c r="V27" s="506"/>
      <c r="W27" s="506"/>
      <c r="X27" s="507"/>
    </row>
    <row r="28" spans="1:31" s="106" customFormat="1" ht="15" customHeight="1" thickBot="1">
      <c r="A28" s="105"/>
      <c r="C28" s="764" t="s">
        <v>250</v>
      </c>
      <c r="D28" s="765"/>
      <c r="E28" s="765"/>
      <c r="F28" s="765"/>
      <c r="G28" s="765"/>
      <c r="H28" s="765"/>
      <c r="I28" s="765"/>
      <c r="J28" s="765"/>
      <c r="K28" s="765"/>
      <c r="L28" s="765"/>
      <c r="M28" s="765"/>
      <c r="N28" s="765"/>
      <c r="O28" s="765"/>
      <c r="P28" s="765"/>
      <c r="Q28" s="765"/>
      <c r="R28" s="765"/>
      <c r="S28" s="765"/>
      <c r="T28" s="765"/>
      <c r="U28" s="765"/>
      <c r="V28" s="765"/>
      <c r="W28" s="765"/>
      <c r="X28" s="766"/>
    </row>
    <row r="29" spans="1:31" s="106" customFormat="1" ht="32.25" customHeight="1">
      <c r="A29" s="105"/>
      <c r="C29" s="767" t="s">
        <v>190</v>
      </c>
      <c r="D29" s="801" t="s">
        <v>290</v>
      </c>
      <c r="E29" s="802"/>
      <c r="F29" s="803"/>
      <c r="G29" s="804" t="s">
        <v>293</v>
      </c>
      <c r="H29" s="802"/>
      <c r="I29" s="803"/>
      <c r="J29" s="804" t="s">
        <v>295</v>
      </c>
      <c r="K29" s="802"/>
      <c r="L29" s="803"/>
      <c r="M29" s="805" t="s">
        <v>297</v>
      </c>
      <c r="N29" s="806"/>
      <c r="O29" s="807"/>
      <c r="P29" s="804" t="s">
        <v>298</v>
      </c>
      <c r="Q29" s="802"/>
      <c r="R29" s="803"/>
      <c r="S29" s="804" t="s">
        <v>183</v>
      </c>
      <c r="T29" s="802"/>
      <c r="U29" s="803"/>
      <c r="V29" s="804" t="s">
        <v>184</v>
      </c>
      <c r="W29" s="802"/>
      <c r="X29" s="812"/>
    </row>
    <row r="30" spans="1:31" s="106" customFormat="1" ht="73.5" customHeight="1" thickBot="1">
      <c r="A30" s="105"/>
      <c r="C30" s="768"/>
      <c r="D30" s="792" t="s">
        <v>291</v>
      </c>
      <c r="E30" s="793"/>
      <c r="F30" s="794"/>
      <c r="G30" s="795" t="s">
        <v>292</v>
      </c>
      <c r="H30" s="793"/>
      <c r="I30" s="794"/>
      <c r="J30" s="795" t="s">
        <v>294</v>
      </c>
      <c r="K30" s="793"/>
      <c r="L30" s="794"/>
      <c r="M30" s="796" t="s">
        <v>296</v>
      </c>
      <c r="N30" s="797"/>
      <c r="O30" s="798"/>
      <c r="P30" s="795" t="s">
        <v>299</v>
      </c>
      <c r="Q30" s="793"/>
      <c r="R30" s="794"/>
      <c r="S30" s="795" t="s">
        <v>300</v>
      </c>
      <c r="T30" s="793"/>
      <c r="U30" s="794"/>
      <c r="V30" s="795" t="s">
        <v>301</v>
      </c>
      <c r="W30" s="793"/>
      <c r="X30" s="813"/>
    </row>
    <row r="31" spans="1:31" s="106" customFormat="1" ht="71.400000000000006" customHeight="1">
      <c r="A31" s="434" t="s">
        <v>33</v>
      </c>
      <c r="B31" s="435" t="s">
        <v>105</v>
      </c>
      <c r="C31" s="444" t="s">
        <v>206</v>
      </c>
      <c r="D31" s="469" t="s">
        <v>124</v>
      </c>
      <c r="E31" s="470" t="s">
        <v>125</v>
      </c>
      <c r="F31" s="470" t="s">
        <v>126</v>
      </c>
      <c r="G31" s="470" t="s">
        <v>124</v>
      </c>
      <c r="H31" s="470" t="s">
        <v>125</v>
      </c>
      <c r="I31" s="470" t="s">
        <v>126</v>
      </c>
      <c r="J31" s="470" t="s">
        <v>124</v>
      </c>
      <c r="K31" s="470" t="s">
        <v>125</v>
      </c>
      <c r="L31" s="470" t="s">
        <v>126</v>
      </c>
      <c r="M31" s="470" t="s">
        <v>124</v>
      </c>
      <c r="N31" s="470" t="s">
        <v>125</v>
      </c>
      <c r="O31" s="470" t="s">
        <v>126</v>
      </c>
      <c r="P31" s="470" t="s">
        <v>124</v>
      </c>
      <c r="Q31" s="470" t="s">
        <v>125</v>
      </c>
      <c r="R31" s="470" t="s">
        <v>126</v>
      </c>
      <c r="S31" s="470" t="s">
        <v>124</v>
      </c>
      <c r="T31" s="470" t="s">
        <v>125</v>
      </c>
      <c r="U31" s="470" t="s">
        <v>126</v>
      </c>
      <c r="V31" s="470" t="s">
        <v>124</v>
      </c>
      <c r="W31" s="470" t="s">
        <v>125</v>
      </c>
      <c r="X31" s="471" t="s">
        <v>126</v>
      </c>
      <c r="AE31" s="107"/>
    </row>
    <row r="32" spans="1:31" s="86" customFormat="1" ht="13.8">
      <c r="A32" s="443" t="s">
        <v>45</v>
      </c>
      <c r="B32" s="527" t="s">
        <v>47</v>
      </c>
      <c r="C32" s="439" t="s">
        <v>289</v>
      </c>
      <c r="D32" s="837"/>
      <c r="E32" s="838"/>
      <c r="F32" s="838"/>
      <c r="G32" s="838"/>
      <c r="H32" s="838"/>
      <c r="I32" s="838"/>
      <c r="J32" s="838"/>
      <c r="K32" s="838"/>
      <c r="L32" s="838"/>
      <c r="M32" s="838"/>
      <c r="N32" s="838"/>
      <c r="O32" s="838"/>
      <c r="P32" s="838"/>
      <c r="Q32" s="838"/>
      <c r="R32" s="838"/>
      <c r="S32" s="838"/>
      <c r="T32" s="838"/>
      <c r="U32" s="838"/>
      <c r="V32" s="838"/>
      <c r="W32" s="838"/>
      <c r="X32" s="840"/>
      <c r="Y32" s="134"/>
    </row>
    <row r="33" spans="1:25" s="86" customFormat="1" ht="13.8">
      <c r="A33" s="443">
        <v>1</v>
      </c>
      <c r="B33" s="527" t="s">
        <v>1</v>
      </c>
      <c r="C33" s="528" t="s">
        <v>133</v>
      </c>
      <c r="D33" s="532">
        <f>[1]KIADÁS!$O$499</f>
        <v>0</v>
      </c>
      <c r="E33" s="445">
        <f>[1]KIADÁS!$P$499</f>
        <v>0</v>
      </c>
      <c r="F33" s="445">
        <f>[1]KIADÁS!$Q$499</f>
        <v>0</v>
      </c>
      <c r="G33" s="532">
        <f>[1]KIADÁS!$O$533</f>
        <v>0</v>
      </c>
      <c r="H33" s="445">
        <f>[1]KIADÁS!$P$533</f>
        <v>0</v>
      </c>
      <c r="I33" s="445">
        <f>[1]KIADÁS!$Q$533</f>
        <v>0</v>
      </c>
      <c r="J33" s="532">
        <f>[1]KIADÁS!$O$644</f>
        <v>0</v>
      </c>
      <c r="K33" s="445">
        <f>[1]KIADÁS!$P$644</f>
        <v>0</v>
      </c>
      <c r="L33" s="445">
        <f>[1]KIADÁS!$Q$644</f>
        <v>0</v>
      </c>
      <c r="M33" s="532"/>
      <c r="N33" s="445"/>
      <c r="O33" s="445"/>
      <c r="P33" s="532">
        <f>[1]KIADÁS!$O$903</f>
        <v>0</v>
      </c>
      <c r="Q33" s="445">
        <f>[1]KIADÁS!$P$903</f>
        <v>0</v>
      </c>
      <c r="R33" s="445">
        <f>[1]KIADÁS!$Q$903</f>
        <v>0</v>
      </c>
      <c r="S33" s="532">
        <f>[1]KIADÁS!$O$937</f>
        <v>0</v>
      </c>
      <c r="T33" s="445">
        <f>[1]KIADÁS!$P$937</f>
        <v>0</v>
      </c>
      <c r="U33" s="445">
        <f>[1]KIADÁS!$Q$937</f>
        <v>0</v>
      </c>
      <c r="V33" s="532">
        <f>[1]KIADÁS!O$976+[1]KIADÁS!O$861</f>
        <v>0</v>
      </c>
      <c r="W33" s="445">
        <f>[1]KIADÁS!P$976+[1]KIADÁS!P$861</f>
        <v>0</v>
      </c>
      <c r="X33" s="446">
        <f>[1]KIADÁS!Q$976+[1]KIADÁS!Q$861</f>
        <v>0</v>
      </c>
      <c r="Y33" s="135"/>
    </row>
    <row r="34" spans="1:25" s="86" customFormat="1" ht="24">
      <c r="A34" s="443">
        <v>2</v>
      </c>
      <c r="B34" s="527" t="s">
        <v>49</v>
      </c>
      <c r="C34" s="528" t="s">
        <v>134</v>
      </c>
      <c r="D34" s="532">
        <f>[1]KIADÁS!$R$499</f>
        <v>0</v>
      </c>
      <c r="E34" s="445">
        <f>[1]KIADÁS!$S$499</f>
        <v>0</v>
      </c>
      <c r="F34" s="445">
        <f>[1]KIADÁS!$T$499</f>
        <v>0</v>
      </c>
      <c r="G34" s="532">
        <f>[1]KIADÁS!$R$533</f>
        <v>0</v>
      </c>
      <c r="H34" s="445">
        <f>[1]KIADÁS!$S$533</f>
        <v>0</v>
      </c>
      <c r="I34" s="445">
        <f>[1]KIADÁS!$T$533</f>
        <v>0</v>
      </c>
      <c r="J34" s="532">
        <f>[1]KIADÁS!$R$644</f>
        <v>0</v>
      </c>
      <c r="K34" s="445">
        <f>[1]KIADÁS!$S$644</f>
        <v>0</v>
      </c>
      <c r="L34" s="445">
        <f>[1]KIADÁS!$T$644</f>
        <v>0</v>
      </c>
      <c r="M34" s="532"/>
      <c r="N34" s="445"/>
      <c r="O34" s="445"/>
      <c r="P34" s="532">
        <f>[1]KIADÁS!$R$903</f>
        <v>0</v>
      </c>
      <c r="Q34" s="445">
        <f>[1]KIADÁS!$S$903</f>
        <v>0</v>
      </c>
      <c r="R34" s="445">
        <f>[1]KIADÁS!$T$903</f>
        <v>0</v>
      </c>
      <c r="S34" s="532">
        <f>[1]KIADÁS!$R$937</f>
        <v>0</v>
      </c>
      <c r="T34" s="445">
        <f>[1]KIADÁS!$S$937</f>
        <v>0</v>
      </c>
      <c r="U34" s="445">
        <f>[1]KIADÁS!$T$937</f>
        <v>0</v>
      </c>
      <c r="V34" s="532">
        <f>[1]KIADÁS!R$976+[1]KIADÁS!R$861</f>
        <v>0</v>
      </c>
      <c r="W34" s="445">
        <f>[1]KIADÁS!S$976+[1]KIADÁS!S$861</f>
        <v>0</v>
      </c>
      <c r="X34" s="446">
        <f>[1]KIADÁS!T$976+[1]KIADÁS!T$861</f>
        <v>0</v>
      </c>
      <c r="Y34" s="135"/>
    </row>
    <row r="35" spans="1:25" s="86" customFormat="1" ht="13.8">
      <c r="A35" s="443">
        <v>3</v>
      </c>
      <c r="B35" s="527" t="s">
        <v>2</v>
      </c>
      <c r="C35" s="528" t="s">
        <v>136</v>
      </c>
      <c r="D35" s="532">
        <f>[1]KIADÁS!$U$499</f>
        <v>0</v>
      </c>
      <c r="E35" s="445">
        <f>[1]KIADÁS!$V$499</f>
        <v>6085000</v>
      </c>
      <c r="F35" s="445">
        <f>[1]KIADÁS!$W$499</f>
        <v>0</v>
      </c>
      <c r="G35" s="532">
        <f>[1]KIADÁS!$U$533</f>
        <v>317500</v>
      </c>
      <c r="H35" s="445">
        <f>[1]KIADÁS!$V$533</f>
        <v>0</v>
      </c>
      <c r="I35" s="445">
        <f>[1]KIADÁS!$W$533</f>
        <v>0</v>
      </c>
      <c r="J35" s="532">
        <f>[1]KIADÁS!$U$644</f>
        <v>571500</v>
      </c>
      <c r="K35" s="445">
        <f>[1]KIADÁS!$V$644</f>
        <v>0</v>
      </c>
      <c r="L35" s="445">
        <f>[1]KIADÁS!$W$644</f>
        <v>0</v>
      </c>
      <c r="M35" s="532"/>
      <c r="N35" s="445"/>
      <c r="O35" s="445"/>
      <c r="P35" s="532">
        <f>[1]KIADÁS!$U$903</f>
        <v>0</v>
      </c>
      <c r="Q35" s="445">
        <f>[1]KIADÁS!$V$903</f>
        <v>0</v>
      </c>
      <c r="R35" s="445">
        <f>[1]KIADÁS!$W$903</f>
        <v>0</v>
      </c>
      <c r="S35" s="532">
        <f>[1]KIADÁS!$U$937</f>
        <v>0</v>
      </c>
      <c r="T35" s="445">
        <f>[1]KIADÁS!$V$937</f>
        <v>0</v>
      </c>
      <c r="U35" s="445">
        <f>[1]KIADÁS!$W$937</f>
        <v>0</v>
      </c>
      <c r="V35" s="532">
        <f>[1]KIADÁS!U$976+[1]KIADÁS!U$861</f>
        <v>0</v>
      </c>
      <c r="W35" s="532">
        <f>[1]KIADÁS!V$976+[1]KIADÁS!V$861</f>
        <v>77535087.479999989</v>
      </c>
      <c r="X35" s="532">
        <f>[1]KIADÁS!W$976+[1]KIADÁS!W$861</f>
        <v>0</v>
      </c>
      <c r="Y35" s="135"/>
    </row>
    <row r="36" spans="1:25" s="86" customFormat="1" ht="13.8">
      <c r="A36" s="443">
        <v>4</v>
      </c>
      <c r="B36" s="527" t="s">
        <v>43</v>
      </c>
      <c r="C36" s="528" t="s">
        <v>137</v>
      </c>
      <c r="D36" s="532">
        <f>[1]KIADÁS!$AM$499</f>
        <v>0</v>
      </c>
      <c r="E36" s="445">
        <f>[1]KIADÁS!$AN$499</f>
        <v>0</v>
      </c>
      <c r="F36" s="445">
        <f>[1]KIADÁS!$AO$499</f>
        <v>0</v>
      </c>
      <c r="G36" s="532">
        <f>[1]KIADÁS!$AM$533</f>
        <v>0</v>
      </c>
      <c r="H36" s="445">
        <f>[1]KIADÁS!$AN$533</f>
        <v>0</v>
      </c>
      <c r="I36" s="445">
        <f>[1]KIADÁS!$AO$533</f>
        <v>0</v>
      </c>
      <c r="J36" s="532">
        <f>[1]KIADÁS!$AM$644</f>
        <v>0</v>
      </c>
      <c r="K36" s="445">
        <f>[1]KIADÁS!$AN$644</f>
        <v>0</v>
      </c>
      <c r="L36" s="445">
        <f>[1]KIADÁS!$AO$644</f>
        <v>0</v>
      </c>
      <c r="M36" s="532"/>
      <c r="N36" s="445"/>
      <c r="O36" s="445"/>
      <c r="P36" s="532">
        <f>[1]KIADÁS!$AM$903</f>
        <v>0</v>
      </c>
      <c r="Q36" s="445">
        <f>[1]KIADÁS!$AN$903</f>
        <v>0</v>
      </c>
      <c r="R36" s="445">
        <f>[1]KIADÁS!$AO$903</f>
        <v>0</v>
      </c>
      <c r="S36" s="532">
        <f>[1]KIADÁS!$AM$937</f>
        <v>0</v>
      </c>
      <c r="T36" s="445">
        <f>[1]KIADÁS!$AN$937</f>
        <v>0</v>
      </c>
      <c r="U36" s="445">
        <f>[1]KIADÁS!$AO$937</f>
        <v>0</v>
      </c>
      <c r="V36" s="532">
        <f>[1]KIADÁS!AM$976+[1]KIADÁS!AM$861</f>
        <v>0</v>
      </c>
      <c r="W36" s="445">
        <f>[1]KIADÁS!AN$976+[1]KIADÁS!AN$861</f>
        <v>0</v>
      </c>
      <c r="X36" s="446">
        <f>[1]KIADÁS!AO$976+[1]KIADÁS!AO$861</f>
        <v>0</v>
      </c>
      <c r="Y36" s="135"/>
    </row>
    <row r="37" spans="1:25" s="86" customFormat="1" ht="13.8">
      <c r="A37" s="443">
        <v>5</v>
      </c>
      <c r="B37" s="527" t="s">
        <v>50</v>
      </c>
      <c r="C37" s="528" t="s">
        <v>138</v>
      </c>
      <c r="D37" s="532">
        <f>[1]KIADÁS!$BE$499-[1]KIADÁS!$CC$499</f>
        <v>0</v>
      </c>
      <c r="E37" s="445">
        <f>[1]KIADÁS!$BF$499-[1]KIADÁS!$CD$499</f>
        <v>0</v>
      </c>
      <c r="F37" s="445">
        <f>[1]KIADÁS!$BG$499-[1]KIADÁS!$CE$499</f>
        <v>0</v>
      </c>
      <c r="G37" s="532">
        <f>[1]KIADÁS!$BE$533-[1]KIADÁS!$CC$533</f>
        <v>0</v>
      </c>
      <c r="H37" s="445">
        <f>[1]KIADÁS!$BF$533-[1]KIADÁS!$CD$533</f>
        <v>0</v>
      </c>
      <c r="I37" s="445">
        <f>[1]KIADÁS!$BG$533-[1]KIADÁS!$CE$533</f>
        <v>0</v>
      </c>
      <c r="J37" s="532">
        <f>[1]KIADÁS!$BE$644-[1]KIADÁS!$CC$644</f>
        <v>0</v>
      </c>
      <c r="K37" s="445">
        <f>[1]KIADÁS!$BF$644-[1]KIADÁS!$CD$644</f>
        <v>0</v>
      </c>
      <c r="L37" s="445">
        <f>[1]KIADÁS!$BG$644-[1]KIADÁS!$CE$644</f>
        <v>0</v>
      </c>
      <c r="M37" s="532"/>
      <c r="N37" s="445"/>
      <c r="O37" s="445"/>
      <c r="P37" s="532">
        <f>[1]KIADÁS!$BE$903-[1]KIADÁS!$CC$903</f>
        <v>0</v>
      </c>
      <c r="Q37" s="445">
        <f>[1]KIADÁS!$BF$903-[1]KIADÁS!$CD$903</f>
        <v>0</v>
      </c>
      <c r="R37" s="445">
        <f>[1]KIADÁS!$BG$903-[1]KIADÁS!$CE$903</f>
        <v>0</v>
      </c>
      <c r="S37" s="532">
        <f>[1]KIADÁS!$BE$937-[1]KIADÁS!$CC$937</f>
        <v>0</v>
      </c>
      <c r="T37" s="445">
        <f>[1]KIADÁS!$BF$937-[1]KIADÁS!$CD$937</f>
        <v>0</v>
      </c>
      <c r="U37" s="445">
        <f>[1]KIADÁS!$BG$937-[1]KIADÁS!$CE$937</f>
        <v>0</v>
      </c>
      <c r="V37" s="532">
        <f>[1]KIADÁS!BE$976-[1]KIADÁS!CC$976+[1]KIADÁS!BE$861-[1]KIADÁS!CC$861</f>
        <v>0</v>
      </c>
      <c r="W37" s="445">
        <f>[1]KIADÁS!BF$976-[1]KIADÁS!CD$976+[1]KIADÁS!BF$861-[1]KIADÁS!CD$861</f>
        <v>0</v>
      </c>
      <c r="X37" s="446">
        <f>[1]KIADÁS!BG$976-[1]KIADÁS!CE$976+[1]KIADÁS!BG$861-[1]KIADÁS!CE$861</f>
        <v>0</v>
      </c>
      <c r="Y37" s="135"/>
    </row>
    <row r="38" spans="1:25" s="86" customFormat="1" ht="13.8">
      <c r="A38" s="443">
        <v>6</v>
      </c>
      <c r="B38" s="527" t="s">
        <v>92</v>
      </c>
      <c r="C38" s="439" t="s">
        <v>139</v>
      </c>
      <c r="D38" s="532">
        <f>[1]KIADÁS!$CF$499+[1]KIADÁS!$CI$499</f>
        <v>0</v>
      </c>
      <c r="E38" s="445">
        <f>[1]KIADÁS!$CG$499+[1]KIADÁS!$CJ$499</f>
        <v>0</v>
      </c>
      <c r="F38" s="445">
        <f>[1]KIADÁS!$CH$499+[1]KIADÁS!$CK$499</f>
        <v>0</v>
      </c>
      <c r="G38" s="532">
        <f>[1]KIADÁS!$CF$533+[1]KIADÁS!$CI$533</f>
        <v>0</v>
      </c>
      <c r="H38" s="445">
        <f>[1]KIADÁS!$CG$533+[1]KIADÁS!$CJ$533</f>
        <v>0</v>
      </c>
      <c r="I38" s="445">
        <f>[1]KIADÁS!$CH$533+[1]KIADÁS!$CK$533</f>
        <v>0</v>
      </c>
      <c r="J38" s="532">
        <f>[1]KIADÁS!$CF$644+[1]KIADÁS!$CI$644</f>
        <v>0</v>
      </c>
      <c r="K38" s="445">
        <f>[1]KIADÁS!$CG$644+[1]KIADÁS!$CJ$644</f>
        <v>0</v>
      </c>
      <c r="L38" s="445">
        <f>[1]KIADÁS!$CH$644+[1]KIADÁS!$CK$644</f>
        <v>0</v>
      </c>
      <c r="M38" s="532"/>
      <c r="N38" s="445"/>
      <c r="O38" s="445"/>
      <c r="P38" s="532">
        <f>[1]KIADÁS!$CF$903+[1]KIADÁS!$CI$903</f>
        <v>0</v>
      </c>
      <c r="Q38" s="445">
        <f>[1]KIADÁS!$CG$903+[1]KIADÁS!$CJ$903</f>
        <v>0</v>
      </c>
      <c r="R38" s="445">
        <f>[1]KIADÁS!$CH$903+[1]KIADÁS!$CK$903</f>
        <v>0</v>
      </c>
      <c r="S38" s="532">
        <f>[1]KIADÁS!$CF$937+[1]KIADÁS!$CI$937</f>
        <v>0</v>
      </c>
      <c r="T38" s="445">
        <f>[1]KIADÁS!$CG$937+[1]KIADÁS!$CJ$937</f>
        <v>0</v>
      </c>
      <c r="U38" s="445">
        <f>[1]KIADÁS!$CH$937+[1]KIADÁS!$CK$937</f>
        <v>0</v>
      </c>
      <c r="V38" s="532">
        <f>[1]KIADÁS!CF$976+[1]KIADÁS!CI$976+[1]KIADÁS!CF$861+[1]KIADÁS!CI$861</f>
        <v>0</v>
      </c>
      <c r="W38" s="532">
        <f>[1]KIADÁS!CG$976+[1]KIADÁS!CJ$976+[1]KIADÁS!CG$861+[1]KIADÁS!CJ$861</f>
        <v>0</v>
      </c>
      <c r="X38" s="532">
        <f>[1]KIADÁS!CH$976+[1]KIADÁS!CK$976+[1]KIADÁS!CH$861+[1]KIADÁS!CK$861</f>
        <v>0</v>
      </c>
      <c r="Y38" s="135"/>
    </row>
    <row r="39" spans="1:25" s="87" customFormat="1" ht="13.8">
      <c r="A39" s="458"/>
      <c r="B39" s="529" t="s">
        <v>51</v>
      </c>
      <c r="C39" s="530"/>
      <c r="D39" s="533">
        <f t="shared" ref="D39:X39" si="4">SUM(D33:D38)</f>
        <v>0</v>
      </c>
      <c r="E39" s="533">
        <f t="shared" si="4"/>
        <v>6085000</v>
      </c>
      <c r="F39" s="533">
        <f t="shared" si="4"/>
        <v>0</v>
      </c>
      <c r="G39" s="533">
        <f t="shared" si="4"/>
        <v>317500</v>
      </c>
      <c r="H39" s="533">
        <f t="shared" si="4"/>
        <v>0</v>
      </c>
      <c r="I39" s="533">
        <f t="shared" si="4"/>
        <v>0</v>
      </c>
      <c r="J39" s="533">
        <f t="shared" si="4"/>
        <v>571500</v>
      </c>
      <c r="K39" s="533">
        <f t="shared" si="4"/>
        <v>0</v>
      </c>
      <c r="L39" s="533">
        <f t="shared" si="4"/>
        <v>0</v>
      </c>
      <c r="M39" s="533"/>
      <c r="N39" s="533"/>
      <c r="O39" s="533"/>
      <c r="P39" s="533">
        <f t="shared" si="4"/>
        <v>0</v>
      </c>
      <c r="Q39" s="533">
        <f t="shared" si="4"/>
        <v>0</v>
      </c>
      <c r="R39" s="533">
        <f t="shared" si="4"/>
        <v>0</v>
      </c>
      <c r="S39" s="533">
        <f t="shared" si="4"/>
        <v>0</v>
      </c>
      <c r="T39" s="533">
        <f t="shared" si="4"/>
        <v>0</v>
      </c>
      <c r="U39" s="533">
        <f t="shared" si="4"/>
        <v>0</v>
      </c>
      <c r="V39" s="533">
        <f t="shared" si="4"/>
        <v>0</v>
      </c>
      <c r="W39" s="533">
        <f t="shared" si="4"/>
        <v>77535087.479999989</v>
      </c>
      <c r="X39" s="534">
        <f t="shared" si="4"/>
        <v>0</v>
      </c>
      <c r="Y39" s="104"/>
    </row>
    <row r="40" spans="1:25" s="86" customFormat="1" ht="13.8">
      <c r="A40" s="443" t="s">
        <v>74</v>
      </c>
      <c r="B40" s="527" t="s">
        <v>54</v>
      </c>
      <c r="C40" s="528"/>
      <c r="D40" s="837"/>
      <c r="E40" s="838"/>
      <c r="F40" s="838"/>
      <c r="G40" s="837"/>
      <c r="H40" s="838"/>
      <c r="I40" s="838"/>
      <c r="J40" s="837"/>
      <c r="K40" s="838"/>
      <c r="L40" s="838"/>
      <c r="M40" s="837"/>
      <c r="N40" s="838"/>
      <c r="O40" s="838"/>
      <c r="P40" s="837"/>
      <c r="Q40" s="838"/>
      <c r="R40" s="838"/>
      <c r="S40" s="837"/>
      <c r="T40" s="838"/>
      <c r="U40" s="838"/>
      <c r="V40" s="837"/>
      <c r="W40" s="838"/>
      <c r="X40" s="840"/>
      <c r="Y40" s="136"/>
    </row>
    <row r="41" spans="1:25" s="86" customFormat="1" ht="13.8">
      <c r="A41" s="443">
        <v>7</v>
      </c>
      <c r="B41" s="527" t="s">
        <v>56</v>
      </c>
      <c r="C41" s="528" t="s">
        <v>140</v>
      </c>
      <c r="D41" s="532">
        <f>[1]KIADÁS!$CO$499</f>
        <v>0</v>
      </c>
      <c r="E41" s="445">
        <f>[1]KIADÁS!$CP$499</f>
        <v>0</v>
      </c>
      <c r="F41" s="445">
        <f>[1]KIADÁS!$CQ$499</f>
        <v>0</v>
      </c>
      <c r="G41" s="532">
        <f>[1]KIADÁS!$CO$533</f>
        <v>0</v>
      </c>
      <c r="H41" s="445">
        <f>[1]KIADÁS!$CP$533</f>
        <v>0</v>
      </c>
      <c r="I41" s="445">
        <f>[1]KIADÁS!$CQ$533</f>
        <v>0</v>
      </c>
      <c r="J41" s="532">
        <f>[1]KIADÁS!$CO$644</f>
        <v>0</v>
      </c>
      <c r="K41" s="445">
        <f>[1]KIADÁS!$CP$644</f>
        <v>0</v>
      </c>
      <c r="L41" s="445">
        <f>[1]KIADÁS!$CQ$644</f>
        <v>0</v>
      </c>
      <c r="M41" s="532"/>
      <c r="N41" s="445"/>
      <c r="O41" s="445"/>
      <c r="P41" s="532">
        <f>[1]KIADÁS!$CO$903</f>
        <v>0</v>
      </c>
      <c r="Q41" s="445">
        <f>[1]KIADÁS!$CP$903</f>
        <v>0</v>
      </c>
      <c r="R41" s="445">
        <f>[1]KIADÁS!$CQ$903</f>
        <v>0</v>
      </c>
      <c r="S41" s="532">
        <f>[1]KIADÁS!$CO$937</f>
        <v>0</v>
      </c>
      <c r="T41" s="445">
        <f>[1]KIADÁS!$CP$937</f>
        <v>0</v>
      </c>
      <c r="U41" s="445">
        <f>[1]KIADÁS!$CQ$937</f>
        <v>0</v>
      </c>
      <c r="V41" s="532">
        <f>[1]KIADÁS!CO$976+[1]KIADÁS!CO$861</f>
        <v>0</v>
      </c>
      <c r="W41" s="445">
        <f>[1]KIADÁS!CP$976+[1]KIADÁS!CP$861</f>
        <v>52520000</v>
      </c>
      <c r="X41" s="446">
        <f>[1]KIADÁS!CQ$976+[1]KIADÁS!CQ$861</f>
        <v>0</v>
      </c>
      <c r="Y41" s="135"/>
    </row>
    <row r="42" spans="1:25" s="86" customFormat="1" ht="13.8">
      <c r="A42" s="443">
        <v>8</v>
      </c>
      <c r="B42" s="527" t="s">
        <v>57</v>
      </c>
      <c r="C42" s="528" t="s">
        <v>141</v>
      </c>
      <c r="D42" s="532">
        <f>[1]KIADÁS!$CR$499</f>
        <v>0</v>
      </c>
      <c r="E42" s="445">
        <f>[1]KIADÁS!$CS$499</f>
        <v>0</v>
      </c>
      <c r="F42" s="445">
        <f>[1]KIADÁS!$CT$499</f>
        <v>0</v>
      </c>
      <c r="G42" s="532">
        <f>[1]KIADÁS!$CR$533</f>
        <v>0</v>
      </c>
      <c r="H42" s="445">
        <f>[1]KIADÁS!$CS$533</f>
        <v>0</v>
      </c>
      <c r="I42" s="445">
        <f>[1]KIADÁS!$CT$533</f>
        <v>0</v>
      </c>
      <c r="J42" s="532">
        <f>[1]KIADÁS!$CR$644</f>
        <v>0</v>
      </c>
      <c r="K42" s="445">
        <f>[1]KIADÁS!$CS$644</f>
        <v>0</v>
      </c>
      <c r="L42" s="445">
        <f>[1]KIADÁS!$CT$644</f>
        <v>0</v>
      </c>
      <c r="M42" s="532"/>
      <c r="N42" s="445"/>
      <c r="O42" s="445"/>
      <c r="P42" s="532">
        <f>[1]KIADÁS!$CR$903</f>
        <v>0</v>
      </c>
      <c r="Q42" s="445">
        <f>[1]KIADÁS!$CS$903</f>
        <v>0</v>
      </c>
      <c r="R42" s="445">
        <f>[1]KIADÁS!$CT$903</f>
        <v>0</v>
      </c>
      <c r="S42" s="532">
        <f>[1]KIADÁS!$CR$937</f>
        <v>0</v>
      </c>
      <c r="T42" s="445">
        <f>[1]KIADÁS!$CS$937</f>
        <v>0</v>
      </c>
      <c r="U42" s="445">
        <f>[1]KIADÁS!$CT$937</f>
        <v>0</v>
      </c>
      <c r="V42" s="532">
        <f>[1]KIADÁS!CR$976+[1]KIADÁS!CR$861</f>
        <v>0</v>
      </c>
      <c r="W42" s="445">
        <f>[1]KIADÁS!CS$976+[1]KIADÁS!CS$861</f>
        <v>63634632</v>
      </c>
      <c r="X42" s="446">
        <f>[1]KIADÁS!CT$976+[1]KIADÁS!CT$861</f>
        <v>0</v>
      </c>
      <c r="Y42" s="135"/>
    </row>
    <row r="43" spans="1:25" s="86" customFormat="1" ht="13.8">
      <c r="A43" s="443">
        <v>9</v>
      </c>
      <c r="B43" s="527" t="s">
        <v>58</v>
      </c>
      <c r="C43" s="528" t="s">
        <v>142</v>
      </c>
      <c r="D43" s="532">
        <f>[1]KIADÁS!$CU$499</f>
        <v>0</v>
      </c>
      <c r="E43" s="445">
        <f>[1]KIADÁS!$CV$499</f>
        <v>0</v>
      </c>
      <c r="F43" s="445">
        <f>[1]KIADÁS!$CW$499</f>
        <v>0</v>
      </c>
      <c r="G43" s="532">
        <f>[1]KIADÁS!$CU$533</f>
        <v>0</v>
      </c>
      <c r="H43" s="445">
        <f>[1]KIADÁS!$CV$533</f>
        <v>0</v>
      </c>
      <c r="I43" s="445">
        <f>[1]KIADÁS!$CW$533</f>
        <v>0</v>
      </c>
      <c r="J43" s="532">
        <f>[1]KIADÁS!$CU$644</f>
        <v>0</v>
      </c>
      <c r="K43" s="445">
        <f>[1]KIADÁS!$CV$644</f>
        <v>0</v>
      </c>
      <c r="L43" s="445">
        <f>[1]KIADÁS!$CW$644</f>
        <v>0</v>
      </c>
      <c r="M43" s="532"/>
      <c r="N43" s="445"/>
      <c r="O43" s="445"/>
      <c r="P43" s="532">
        <f>[1]KIADÁS!$CU$903</f>
        <v>0</v>
      </c>
      <c r="Q43" s="445">
        <f>[1]KIADÁS!$CV$903</f>
        <v>0</v>
      </c>
      <c r="R43" s="445">
        <f>[1]KIADÁS!$CW$903</f>
        <v>0</v>
      </c>
      <c r="S43" s="532">
        <f>[1]KIADÁS!$CU$937</f>
        <v>0</v>
      </c>
      <c r="T43" s="445">
        <f>[1]KIADÁS!$CV$937</f>
        <v>3000000</v>
      </c>
      <c r="U43" s="445">
        <f>[1]KIADÁS!$CW$937</f>
        <v>0</v>
      </c>
      <c r="V43" s="532">
        <f>[1]KIADÁS!CU$976+[1]KIADÁS!CU$861</f>
        <v>0</v>
      </c>
      <c r="W43" s="445">
        <f>[1]KIADÁS!CV$976+[1]KIADÁS!CV$861</f>
        <v>0</v>
      </c>
      <c r="X43" s="446">
        <f>[1]KIADÁS!CW$976+[1]KIADÁS!CW$861</f>
        <v>0</v>
      </c>
      <c r="Y43" s="135"/>
    </row>
    <row r="44" spans="1:25" s="86" customFormat="1" ht="13.8">
      <c r="A44" s="443">
        <v>10</v>
      </c>
      <c r="B44" s="527" t="s">
        <v>13</v>
      </c>
      <c r="C44" s="528" t="s">
        <v>139</v>
      </c>
      <c r="D44" s="532">
        <f>[1]KIADÁS!$CL$499</f>
        <v>0</v>
      </c>
      <c r="E44" s="445">
        <f>[1]KIADÁS!$CM$499</f>
        <v>0</v>
      </c>
      <c r="F44" s="445">
        <f>[1]KIADÁS!$CN$499</f>
        <v>0</v>
      </c>
      <c r="G44" s="532">
        <f>[1]KIADÁS!$CL$533</f>
        <v>0</v>
      </c>
      <c r="H44" s="445">
        <f>[1]KIADÁS!$CM$533</f>
        <v>0</v>
      </c>
      <c r="I44" s="445">
        <f>[1]KIADÁS!$CN$533</f>
        <v>0</v>
      </c>
      <c r="J44" s="532">
        <f>[1]KIADÁS!$CL$644</f>
        <v>0</v>
      </c>
      <c r="K44" s="445">
        <f>[1]KIADÁS!$CM$644</f>
        <v>0</v>
      </c>
      <c r="L44" s="445">
        <f>[1]KIADÁS!$CN$644</f>
        <v>0</v>
      </c>
      <c r="M44" s="532"/>
      <c r="N44" s="445"/>
      <c r="O44" s="445"/>
      <c r="P44" s="532">
        <f>[1]KIADÁS!$CL$903</f>
        <v>0</v>
      </c>
      <c r="Q44" s="445">
        <f>[1]KIADÁS!$CM$903</f>
        <v>0</v>
      </c>
      <c r="R44" s="445">
        <f>[1]KIADÁS!$CN$903</f>
        <v>0</v>
      </c>
      <c r="S44" s="532">
        <f>[1]KIADÁS!$CL$937</f>
        <v>0</v>
      </c>
      <c r="T44" s="445">
        <f>[1]KIADÁS!$CM$937</f>
        <v>0</v>
      </c>
      <c r="U44" s="445">
        <f>[1]KIADÁS!$CN$937</f>
        <v>0</v>
      </c>
      <c r="V44" s="532">
        <f>[1]KIADÁS!CL$976+[1]KIADÁS!CL$861</f>
        <v>0</v>
      </c>
      <c r="W44" s="532">
        <f>[1]KIADÁS!CM$976+[1]KIADÁS!CM$861</f>
        <v>49999999</v>
      </c>
      <c r="X44" s="532">
        <f>[1]KIADÁS!CN$976+[1]KIADÁS!CN$861</f>
        <v>0</v>
      </c>
      <c r="Y44" s="135"/>
    </row>
    <row r="45" spans="1:25" s="87" customFormat="1" ht="13.8">
      <c r="A45" s="458"/>
      <c r="B45" s="529" t="s">
        <v>59</v>
      </c>
      <c r="C45" s="530"/>
      <c r="D45" s="533">
        <f t="shared" ref="D45:X45" si="5">SUM(D41,D42,D43,D44)</f>
        <v>0</v>
      </c>
      <c r="E45" s="447">
        <f t="shared" si="5"/>
        <v>0</v>
      </c>
      <c r="F45" s="447">
        <f t="shared" si="5"/>
        <v>0</v>
      </c>
      <c r="G45" s="533">
        <f t="shared" si="5"/>
        <v>0</v>
      </c>
      <c r="H45" s="447">
        <f t="shared" si="5"/>
        <v>0</v>
      </c>
      <c r="I45" s="447">
        <f t="shared" si="5"/>
        <v>0</v>
      </c>
      <c r="J45" s="533">
        <f t="shared" si="5"/>
        <v>0</v>
      </c>
      <c r="K45" s="447">
        <f t="shared" si="5"/>
        <v>0</v>
      </c>
      <c r="L45" s="447">
        <f t="shared" si="5"/>
        <v>0</v>
      </c>
      <c r="M45" s="533"/>
      <c r="N45" s="447"/>
      <c r="O45" s="447"/>
      <c r="P45" s="533">
        <f t="shared" si="5"/>
        <v>0</v>
      </c>
      <c r="Q45" s="447">
        <f t="shared" si="5"/>
        <v>0</v>
      </c>
      <c r="R45" s="447">
        <f t="shared" si="5"/>
        <v>0</v>
      </c>
      <c r="S45" s="533">
        <f t="shared" si="5"/>
        <v>0</v>
      </c>
      <c r="T45" s="447">
        <f t="shared" si="5"/>
        <v>3000000</v>
      </c>
      <c r="U45" s="447">
        <f t="shared" si="5"/>
        <v>0</v>
      </c>
      <c r="V45" s="533">
        <f t="shared" si="5"/>
        <v>0</v>
      </c>
      <c r="W45" s="447">
        <f t="shared" si="5"/>
        <v>166154631</v>
      </c>
      <c r="X45" s="448">
        <f t="shared" si="5"/>
        <v>0</v>
      </c>
      <c r="Y45" s="104"/>
    </row>
    <row r="46" spans="1:25" s="86" customFormat="1" ht="13.8">
      <c r="A46" s="443" t="s">
        <v>75</v>
      </c>
      <c r="B46" s="527" t="s">
        <v>76</v>
      </c>
      <c r="C46" s="439"/>
      <c r="D46" s="837"/>
      <c r="E46" s="838"/>
      <c r="F46" s="838"/>
      <c r="G46" s="837"/>
      <c r="H46" s="838"/>
      <c r="I46" s="838"/>
      <c r="J46" s="837"/>
      <c r="K46" s="838"/>
      <c r="L46" s="838"/>
      <c r="M46" s="837"/>
      <c r="N46" s="838"/>
      <c r="O46" s="838"/>
      <c r="P46" s="837"/>
      <c r="Q46" s="838"/>
      <c r="R46" s="838"/>
      <c r="S46" s="837"/>
      <c r="T46" s="838"/>
      <c r="U46" s="838"/>
      <c r="V46" s="837"/>
      <c r="W46" s="838"/>
      <c r="X46" s="840"/>
      <c r="Y46" s="136"/>
    </row>
    <row r="47" spans="1:25" s="86" customFormat="1" ht="13.8">
      <c r="A47" s="443">
        <v>11</v>
      </c>
      <c r="B47" s="525" t="s">
        <v>259</v>
      </c>
      <c r="C47" s="528" t="s">
        <v>130</v>
      </c>
      <c r="D47" s="532">
        <f>[1]KIADÁS!$EE$499</f>
        <v>0</v>
      </c>
      <c r="E47" s="445">
        <f>[1]KIADÁS!$EF$499</f>
        <v>0</v>
      </c>
      <c r="F47" s="445">
        <f>[1]KIADÁS!$EG$499</f>
        <v>0</v>
      </c>
      <c r="G47" s="532">
        <f>[1]KIADÁS!$EE$533</f>
        <v>0</v>
      </c>
      <c r="H47" s="445">
        <f>[1]KIADÁS!$EF$533</f>
        <v>0</v>
      </c>
      <c r="I47" s="445">
        <f>[1]KIADÁS!$EG$533</f>
        <v>0</v>
      </c>
      <c r="J47" s="532">
        <f>[1]KIADÁS!$EE$644</f>
        <v>0</v>
      </c>
      <c r="K47" s="445">
        <f>[1]KIADÁS!$EF$644</f>
        <v>0</v>
      </c>
      <c r="L47" s="445">
        <f>[1]KIADÁS!$EG$644</f>
        <v>0</v>
      </c>
      <c r="M47" s="532"/>
      <c r="N47" s="445"/>
      <c r="O47" s="445"/>
      <c r="P47" s="532">
        <f>[1]KIADÁS!$EE$903</f>
        <v>0</v>
      </c>
      <c r="Q47" s="445">
        <f>[1]KIADÁS!$EF$903</f>
        <v>0</v>
      </c>
      <c r="R47" s="445">
        <f>[1]KIADÁS!$EG$903</f>
        <v>0</v>
      </c>
      <c r="S47" s="532">
        <f>[1]KIADÁS!$EE$937</f>
        <v>0</v>
      </c>
      <c r="T47" s="445">
        <f>[1]KIADÁS!$EF$937</f>
        <v>0</v>
      </c>
      <c r="U47" s="445">
        <f>[1]KIADÁS!$EG$937</f>
        <v>0</v>
      </c>
      <c r="V47" s="532">
        <f>[1]KIADÁS!EE$976+[1]KIADÁS!EE$861</f>
        <v>0</v>
      </c>
      <c r="W47" s="445">
        <f>[1]KIADÁS!EF$976+[1]KIADÁS!EF$861</f>
        <v>0</v>
      </c>
      <c r="X47" s="446">
        <f>[1]KIADÁS!EG$976+[1]KIADÁS!EG$861</f>
        <v>0</v>
      </c>
      <c r="Y47" s="135"/>
    </row>
    <row r="48" spans="1:25" s="86" customFormat="1" ht="13.8">
      <c r="A48" s="443">
        <v>12</v>
      </c>
      <c r="B48" s="525" t="s">
        <v>260</v>
      </c>
      <c r="C48" s="528" t="s">
        <v>131</v>
      </c>
      <c r="D48" s="532">
        <f>[1]KIADÁS!$EB$499</f>
        <v>0</v>
      </c>
      <c r="E48" s="445">
        <f>[1]KIADÁS!$EC$499</f>
        <v>0</v>
      </c>
      <c r="F48" s="445">
        <f>[1]KIADÁS!$ED$499</f>
        <v>0</v>
      </c>
      <c r="G48" s="532">
        <f>[1]KIADÁS!$EB$533</f>
        <v>0</v>
      </c>
      <c r="H48" s="445">
        <f>[1]KIADÁS!$EC$533</f>
        <v>0</v>
      </c>
      <c r="I48" s="445">
        <f>[1]KIADÁS!$ED$533</f>
        <v>0</v>
      </c>
      <c r="J48" s="532">
        <f>[1]KIADÁS!$EB$644</f>
        <v>0</v>
      </c>
      <c r="K48" s="445">
        <f>[1]KIADÁS!$EC$644</f>
        <v>0</v>
      </c>
      <c r="L48" s="445">
        <f>[1]KIADÁS!$ED$644</f>
        <v>0</v>
      </c>
      <c r="M48" s="532"/>
      <c r="N48" s="445"/>
      <c r="O48" s="445"/>
      <c r="P48" s="532">
        <f>[1]KIADÁS!$EB$903</f>
        <v>0</v>
      </c>
      <c r="Q48" s="445">
        <f>[1]KIADÁS!$EC$903</f>
        <v>0</v>
      </c>
      <c r="R48" s="445">
        <f>[1]KIADÁS!$ED$903</f>
        <v>0</v>
      </c>
      <c r="S48" s="532">
        <f>[1]KIADÁS!$EB$937</f>
        <v>0</v>
      </c>
      <c r="T48" s="445">
        <f>[1]KIADÁS!$EC$937</f>
        <v>0</v>
      </c>
      <c r="U48" s="445">
        <f>[1]KIADÁS!$ED$937</f>
        <v>0</v>
      </c>
      <c r="V48" s="532">
        <f>[1]KIADÁS!EB$976+[1]KIADÁS!EB$861</f>
        <v>0</v>
      </c>
      <c r="W48" s="445">
        <f>[1]KIADÁS!EC$976+[1]KIADÁS!EC$861</f>
        <v>0</v>
      </c>
      <c r="X48" s="446">
        <f>[1]KIADÁS!ED$976+[1]KIADÁS!ED$861</f>
        <v>0</v>
      </c>
      <c r="Y48" s="135"/>
    </row>
    <row r="49" spans="1:31" s="86" customFormat="1" ht="24">
      <c r="A49" s="443">
        <v>13</v>
      </c>
      <c r="B49" s="526" t="s">
        <v>148</v>
      </c>
      <c r="C49" s="439" t="s">
        <v>132</v>
      </c>
      <c r="D49" s="532">
        <f>[1]KIADÁS!$EK$499</f>
        <v>0</v>
      </c>
      <c r="E49" s="445">
        <f>[1]KIADÁS!$EL$499</f>
        <v>0</v>
      </c>
      <c r="F49" s="445">
        <f>[1]KIADÁS!$EM$499</f>
        <v>0</v>
      </c>
      <c r="G49" s="532">
        <f>[1]KIADÁS!$EK$533</f>
        <v>0</v>
      </c>
      <c r="H49" s="445">
        <f>[1]KIADÁS!$EL$533</f>
        <v>0</v>
      </c>
      <c r="I49" s="445">
        <f>[1]KIADÁS!$EM$533</f>
        <v>0</v>
      </c>
      <c r="J49" s="532">
        <f>[1]KIADÁS!$EK$644</f>
        <v>0</v>
      </c>
      <c r="K49" s="445">
        <f>[1]KIADÁS!$EL$644</f>
        <v>0</v>
      </c>
      <c r="L49" s="445">
        <f>[1]KIADÁS!$EM$644</f>
        <v>0</v>
      </c>
      <c r="M49" s="532"/>
      <c r="N49" s="445"/>
      <c r="O49" s="445"/>
      <c r="P49" s="532">
        <f>[1]KIADÁS!$EK$903</f>
        <v>0</v>
      </c>
      <c r="Q49" s="445">
        <f>[1]KIADÁS!$EL$903</f>
        <v>0</v>
      </c>
      <c r="R49" s="445">
        <f>[1]KIADÁS!$EM$903</f>
        <v>0</v>
      </c>
      <c r="S49" s="532">
        <f>[1]KIADÁS!$EK$937</f>
        <v>0</v>
      </c>
      <c r="T49" s="445">
        <f>[1]KIADÁS!$EL$937</f>
        <v>0</v>
      </c>
      <c r="U49" s="445">
        <f>[1]KIADÁS!$EM$937</f>
        <v>0</v>
      </c>
      <c r="V49" s="532">
        <f>[1]KIADÁS!EK$976+[1]KIADÁS!EK$861</f>
        <v>0</v>
      </c>
      <c r="W49" s="445">
        <f>[1]KIADÁS!EL$976+[1]KIADÁS!EL$861</f>
        <v>0</v>
      </c>
      <c r="X49" s="446">
        <f>[1]KIADÁS!EM$976+[1]KIADÁS!EM$861</f>
        <v>0</v>
      </c>
      <c r="Y49" s="135"/>
    </row>
    <row r="50" spans="1:31" s="87" customFormat="1" ht="13.8">
      <c r="A50" s="458"/>
      <c r="B50" s="529" t="s">
        <v>89</v>
      </c>
      <c r="C50" s="441"/>
      <c r="D50" s="533">
        <f t="shared" ref="D50:X50" si="6">SUM(D47,D48,D49)</f>
        <v>0</v>
      </c>
      <c r="E50" s="447">
        <f t="shared" si="6"/>
        <v>0</v>
      </c>
      <c r="F50" s="447">
        <f t="shared" si="6"/>
        <v>0</v>
      </c>
      <c r="G50" s="533">
        <f t="shared" si="6"/>
        <v>0</v>
      </c>
      <c r="H50" s="447">
        <f t="shared" si="6"/>
        <v>0</v>
      </c>
      <c r="I50" s="447">
        <f t="shared" si="6"/>
        <v>0</v>
      </c>
      <c r="J50" s="533">
        <f t="shared" si="6"/>
        <v>0</v>
      </c>
      <c r="K50" s="447">
        <f t="shared" si="6"/>
        <v>0</v>
      </c>
      <c r="L50" s="447">
        <f t="shared" si="6"/>
        <v>0</v>
      </c>
      <c r="M50" s="533"/>
      <c r="N50" s="447"/>
      <c r="O50" s="447"/>
      <c r="P50" s="533">
        <f t="shared" si="6"/>
        <v>0</v>
      </c>
      <c r="Q50" s="447">
        <f t="shared" si="6"/>
        <v>0</v>
      </c>
      <c r="R50" s="447">
        <f t="shared" si="6"/>
        <v>0</v>
      </c>
      <c r="S50" s="533">
        <f t="shared" si="6"/>
        <v>0</v>
      </c>
      <c r="T50" s="447">
        <f t="shared" si="6"/>
        <v>0</v>
      </c>
      <c r="U50" s="447">
        <f t="shared" si="6"/>
        <v>0</v>
      </c>
      <c r="V50" s="533">
        <f t="shared" si="6"/>
        <v>0</v>
      </c>
      <c r="W50" s="447">
        <f t="shared" si="6"/>
        <v>0</v>
      </c>
      <c r="X50" s="448">
        <f t="shared" si="6"/>
        <v>0</v>
      </c>
      <c r="Y50" s="104"/>
    </row>
    <row r="51" spans="1:31" s="87" customFormat="1" ht="14.4" thickBot="1">
      <c r="A51" s="462"/>
      <c r="B51" s="531" t="s">
        <v>97</v>
      </c>
      <c r="C51" s="442"/>
      <c r="D51" s="535">
        <f t="shared" ref="D51:X51" si="7">SUM(D50,D45,D39)</f>
        <v>0</v>
      </c>
      <c r="E51" s="449">
        <f t="shared" si="7"/>
        <v>6085000</v>
      </c>
      <c r="F51" s="449">
        <f t="shared" si="7"/>
        <v>0</v>
      </c>
      <c r="G51" s="535">
        <f t="shared" si="7"/>
        <v>317500</v>
      </c>
      <c r="H51" s="449">
        <f t="shared" si="7"/>
        <v>0</v>
      </c>
      <c r="I51" s="449">
        <f t="shared" si="7"/>
        <v>0</v>
      </c>
      <c r="J51" s="535">
        <f t="shared" si="7"/>
        <v>571500</v>
      </c>
      <c r="K51" s="449">
        <f t="shared" si="7"/>
        <v>0</v>
      </c>
      <c r="L51" s="449">
        <f t="shared" si="7"/>
        <v>0</v>
      </c>
      <c r="M51" s="535"/>
      <c r="N51" s="449"/>
      <c r="O51" s="449"/>
      <c r="P51" s="535">
        <f t="shared" si="7"/>
        <v>0</v>
      </c>
      <c r="Q51" s="449">
        <f t="shared" si="7"/>
        <v>0</v>
      </c>
      <c r="R51" s="449">
        <f t="shared" si="7"/>
        <v>0</v>
      </c>
      <c r="S51" s="535">
        <f t="shared" si="7"/>
        <v>0</v>
      </c>
      <c r="T51" s="449">
        <f t="shared" si="7"/>
        <v>3000000</v>
      </c>
      <c r="U51" s="449">
        <f t="shared" si="7"/>
        <v>0</v>
      </c>
      <c r="V51" s="535">
        <f t="shared" si="7"/>
        <v>0</v>
      </c>
      <c r="W51" s="449">
        <f t="shared" si="7"/>
        <v>243689718.47999999</v>
      </c>
      <c r="X51" s="536">
        <f t="shared" si="7"/>
        <v>0</v>
      </c>
      <c r="Y51" s="104"/>
    </row>
    <row r="52" spans="1:31" ht="15.75" customHeight="1" thickBot="1">
      <c r="A52" s="105"/>
      <c r="B52" s="106"/>
      <c r="C52" s="433"/>
      <c r="D52" s="496"/>
      <c r="E52" s="496"/>
    </row>
    <row r="53" spans="1:31" ht="15.75" customHeight="1" thickBot="1">
      <c r="A53" s="105"/>
      <c r="B53" s="106"/>
      <c r="C53" s="764" t="s">
        <v>250</v>
      </c>
      <c r="D53" s="765"/>
      <c r="E53" s="765"/>
      <c r="F53" s="765"/>
      <c r="G53" s="765"/>
      <c r="H53" s="765"/>
      <c r="I53" s="765"/>
      <c r="J53" s="765"/>
      <c r="K53" s="765"/>
      <c r="L53" s="765"/>
      <c r="M53" s="765"/>
      <c r="N53" s="765"/>
      <c r="O53" s="765"/>
      <c r="P53" s="765"/>
      <c r="Q53" s="765"/>
      <c r="R53" s="765"/>
      <c r="S53" s="765"/>
      <c r="T53" s="765"/>
      <c r="U53" s="765"/>
      <c r="V53" s="765"/>
      <c r="W53" s="765"/>
      <c r="X53" s="766"/>
    </row>
    <row r="54" spans="1:31" s="106" customFormat="1" ht="32.25" customHeight="1">
      <c r="A54" s="105"/>
      <c r="C54" s="767" t="s">
        <v>190</v>
      </c>
      <c r="D54" s="801" t="s">
        <v>303</v>
      </c>
      <c r="E54" s="802"/>
      <c r="F54" s="803"/>
      <c r="G54" s="804" t="s">
        <v>185</v>
      </c>
      <c r="H54" s="802"/>
      <c r="I54" s="803"/>
      <c r="J54" s="804" t="s">
        <v>245</v>
      </c>
      <c r="K54" s="802"/>
      <c r="L54" s="803"/>
      <c r="M54" s="805" t="s">
        <v>186</v>
      </c>
      <c r="N54" s="806"/>
      <c r="O54" s="807"/>
      <c r="P54" s="804" t="s">
        <v>187</v>
      </c>
      <c r="Q54" s="802"/>
      <c r="R54" s="803"/>
      <c r="S54" s="804" t="s">
        <v>209</v>
      </c>
      <c r="T54" s="802"/>
      <c r="U54" s="803"/>
      <c r="V54" s="804" t="s">
        <v>188</v>
      </c>
      <c r="W54" s="802"/>
      <c r="X54" s="812"/>
    </row>
    <row r="55" spans="1:31" s="106" customFormat="1" ht="73.5" customHeight="1" thickBot="1">
      <c r="A55" s="105"/>
      <c r="C55" s="768"/>
      <c r="D55" s="792" t="s">
        <v>302</v>
      </c>
      <c r="E55" s="793"/>
      <c r="F55" s="794"/>
      <c r="G55" s="795" t="s">
        <v>200</v>
      </c>
      <c r="H55" s="793"/>
      <c r="I55" s="794"/>
      <c r="J55" s="795" t="s">
        <v>304</v>
      </c>
      <c r="K55" s="793"/>
      <c r="L55" s="794"/>
      <c r="M55" s="796" t="s">
        <v>305</v>
      </c>
      <c r="N55" s="797"/>
      <c r="O55" s="798"/>
      <c r="P55" s="795" t="s">
        <v>199</v>
      </c>
      <c r="Q55" s="793"/>
      <c r="R55" s="794"/>
      <c r="S55" s="795" t="s">
        <v>210</v>
      </c>
      <c r="T55" s="793"/>
      <c r="U55" s="794"/>
      <c r="V55" s="795" t="s">
        <v>306</v>
      </c>
      <c r="W55" s="793"/>
      <c r="X55" s="813"/>
    </row>
    <row r="56" spans="1:31" s="106" customFormat="1" ht="71.400000000000006" customHeight="1">
      <c r="A56" s="434" t="s">
        <v>33</v>
      </c>
      <c r="B56" s="435" t="s">
        <v>105</v>
      </c>
      <c r="C56" s="444" t="s">
        <v>206</v>
      </c>
      <c r="D56" s="469" t="s">
        <v>124</v>
      </c>
      <c r="E56" s="470" t="s">
        <v>125</v>
      </c>
      <c r="F56" s="470" t="s">
        <v>126</v>
      </c>
      <c r="G56" s="470" t="s">
        <v>124</v>
      </c>
      <c r="H56" s="470" t="s">
        <v>125</v>
      </c>
      <c r="I56" s="470" t="s">
        <v>126</v>
      </c>
      <c r="J56" s="470" t="s">
        <v>124</v>
      </c>
      <c r="K56" s="470" t="s">
        <v>125</v>
      </c>
      <c r="L56" s="470" t="s">
        <v>126</v>
      </c>
      <c r="M56" s="470" t="s">
        <v>124</v>
      </c>
      <c r="N56" s="470" t="s">
        <v>125</v>
      </c>
      <c r="O56" s="470" t="s">
        <v>126</v>
      </c>
      <c r="P56" s="470" t="s">
        <v>124</v>
      </c>
      <c r="Q56" s="470" t="s">
        <v>125</v>
      </c>
      <c r="R56" s="470" t="s">
        <v>126</v>
      </c>
      <c r="S56" s="470" t="s">
        <v>124</v>
      </c>
      <c r="T56" s="470" t="s">
        <v>125</v>
      </c>
      <c r="U56" s="470" t="s">
        <v>126</v>
      </c>
      <c r="V56" s="470" t="s">
        <v>124</v>
      </c>
      <c r="W56" s="470" t="s">
        <v>125</v>
      </c>
      <c r="X56" s="471" t="s">
        <v>126</v>
      </c>
      <c r="AE56" s="107"/>
    </row>
    <row r="57" spans="1:31" s="86" customFormat="1" ht="13.8">
      <c r="A57" s="443" t="s">
        <v>45</v>
      </c>
      <c r="B57" s="527" t="s">
        <v>47</v>
      </c>
      <c r="C57" s="439" t="s">
        <v>289</v>
      </c>
      <c r="D57" s="837"/>
      <c r="E57" s="838"/>
      <c r="F57" s="838"/>
      <c r="G57" s="838"/>
      <c r="H57" s="838"/>
      <c r="I57" s="838"/>
      <c r="J57" s="838"/>
      <c r="K57" s="838"/>
      <c r="L57" s="838"/>
      <c r="M57" s="838"/>
      <c r="N57" s="838"/>
      <c r="O57" s="838"/>
      <c r="P57" s="838"/>
      <c r="Q57" s="838"/>
      <c r="R57" s="838"/>
      <c r="S57" s="838"/>
      <c r="T57" s="838"/>
      <c r="U57" s="838"/>
      <c r="V57" s="838"/>
      <c r="W57" s="838"/>
      <c r="X57" s="840"/>
      <c r="Y57" s="134"/>
    </row>
    <row r="58" spans="1:31" s="86" customFormat="1" ht="13.8">
      <c r="A58" s="443">
        <v>1</v>
      </c>
      <c r="B58" s="527" t="s">
        <v>1</v>
      </c>
      <c r="C58" s="528" t="s">
        <v>133</v>
      </c>
      <c r="D58" s="532">
        <f>[1]KIADÁS!$O$1018</f>
        <v>0</v>
      </c>
      <c r="E58" s="445">
        <f>[1]KIADÁS!$P$1018</f>
        <v>0</v>
      </c>
      <c r="F58" s="445">
        <f>[1]KIADÁS!$Q$1018</f>
        <v>0</v>
      </c>
      <c r="G58" s="532">
        <f>[1]KIADÁS!$O$1057</f>
        <v>0</v>
      </c>
      <c r="H58" s="445">
        <f>[1]KIADÁS!$P$1057</f>
        <v>0</v>
      </c>
      <c r="I58" s="445">
        <f>[1]KIADÁS!$Q$1057</f>
        <v>0</v>
      </c>
      <c r="J58" s="532">
        <f>[1]KIADÁS!$O$1089</f>
        <v>0</v>
      </c>
      <c r="K58" s="445">
        <f>[1]KIADÁS!$P$1089</f>
        <v>0</v>
      </c>
      <c r="L58" s="445">
        <f>[1]KIADÁS!$Q$1089</f>
        <v>0</v>
      </c>
      <c r="M58" s="532">
        <f>[1]KIADÁS!$O$1128</f>
        <v>25142504</v>
      </c>
      <c r="N58" s="445">
        <f>[1]KIADÁS!$P$1128</f>
        <v>3780000</v>
      </c>
      <c r="O58" s="445">
        <f>[1]KIADÁS!$Q$1128</f>
        <v>0</v>
      </c>
      <c r="P58" s="532">
        <f>[1]KIADÁS!$O$1186</f>
        <v>29361420</v>
      </c>
      <c r="Q58" s="445">
        <f>[1]KIADÁS!$P$1186</f>
        <v>0</v>
      </c>
      <c r="R58" s="445">
        <f>[1]KIADÁS!$Q$1186</f>
        <v>0</v>
      </c>
      <c r="S58" s="532">
        <f>[1]KIADÁS!$O$1241</f>
        <v>0</v>
      </c>
      <c r="T58" s="445">
        <f>[1]KIADÁS!$P$1241</f>
        <v>0</v>
      </c>
      <c r="U58" s="445">
        <f>[1]KIADÁS!$Q$1241</f>
        <v>0</v>
      </c>
      <c r="V58" s="532">
        <f>[1]KIADÁS!$O$1280</f>
        <v>0</v>
      </c>
      <c r="W58" s="445">
        <f>[1]KIADÁS!$P$1280</f>
        <v>0</v>
      </c>
      <c r="X58" s="446">
        <f>[1]KIADÁS!$Q$1280</f>
        <v>0</v>
      </c>
      <c r="Y58" s="135"/>
    </row>
    <row r="59" spans="1:31" s="86" customFormat="1" ht="24">
      <c r="A59" s="443">
        <v>2</v>
      </c>
      <c r="B59" s="527" t="s">
        <v>49</v>
      </c>
      <c r="C59" s="528" t="s">
        <v>134</v>
      </c>
      <c r="D59" s="532">
        <f>[1]KIADÁS!$R$1018</f>
        <v>0</v>
      </c>
      <c r="E59" s="445">
        <f>[1]KIADÁS!$S$1018</f>
        <v>0</v>
      </c>
      <c r="F59" s="445">
        <f>[1]KIADÁS!$T$1018</f>
        <v>0</v>
      </c>
      <c r="G59" s="532">
        <f>[1]KIADÁS!$R$1057</f>
        <v>0</v>
      </c>
      <c r="H59" s="445">
        <f>[1]KIADÁS!$S$1057</f>
        <v>0</v>
      </c>
      <c r="I59" s="445">
        <f>[1]KIADÁS!$T$1057</f>
        <v>0</v>
      </c>
      <c r="J59" s="532">
        <f>[1]KIADÁS!$R$1089</f>
        <v>0</v>
      </c>
      <c r="K59" s="445">
        <f>[1]KIADÁS!$S$1089</f>
        <v>0</v>
      </c>
      <c r="L59" s="445">
        <f>[1]KIADÁS!$T$1089</f>
        <v>0</v>
      </c>
      <c r="M59" s="532">
        <f>[1]KIADÁS!$R$1128</f>
        <v>3268582</v>
      </c>
      <c r="N59" s="445">
        <f>[1]KIADÁS!$S$1128</f>
        <v>0</v>
      </c>
      <c r="O59" s="445">
        <f>[1]KIADÁS!$T$1128</f>
        <v>0</v>
      </c>
      <c r="P59" s="532">
        <f>[1]KIADÁS!$R$1186</f>
        <v>3633385</v>
      </c>
      <c r="Q59" s="445">
        <f>[1]KIADÁS!$S$1186</f>
        <v>0</v>
      </c>
      <c r="R59" s="445">
        <f>[1]KIADÁS!$T$1186</f>
        <v>0</v>
      </c>
      <c r="S59" s="532">
        <f>[1]KIADÁS!$R$1241</f>
        <v>0</v>
      </c>
      <c r="T59" s="445">
        <f>[1]KIADÁS!$S$1241</f>
        <v>0</v>
      </c>
      <c r="U59" s="445">
        <f>[1]KIADÁS!$T$1241</f>
        <v>0</v>
      </c>
      <c r="V59" s="532">
        <f>[1]KIADÁS!$R$1280</f>
        <v>0</v>
      </c>
      <c r="W59" s="445">
        <f>[1]KIADÁS!$S$1280</f>
        <v>0</v>
      </c>
      <c r="X59" s="446">
        <f>[1]KIADÁS!$T$1280</f>
        <v>0</v>
      </c>
      <c r="Y59" s="135"/>
    </row>
    <row r="60" spans="1:31" s="86" customFormat="1" ht="13.8">
      <c r="A60" s="443">
        <v>3</v>
      </c>
      <c r="B60" s="527" t="s">
        <v>2</v>
      </c>
      <c r="C60" s="528" t="s">
        <v>136</v>
      </c>
      <c r="D60" s="532">
        <f>[1]KIADÁS!$U$1018</f>
        <v>0</v>
      </c>
      <c r="E60" s="445">
        <f>[1]KIADÁS!$V$1018</f>
        <v>0</v>
      </c>
      <c r="F60" s="445">
        <f>[1]KIADÁS!$W$1018</f>
        <v>0</v>
      </c>
      <c r="G60" s="532">
        <f>[1]KIADÁS!$U$1057</f>
        <v>25830000</v>
      </c>
      <c r="H60" s="445">
        <f>[1]KIADÁS!$V$1057</f>
        <v>0</v>
      </c>
      <c r="I60" s="445">
        <f>[1]KIADÁS!$W$1057</f>
        <v>0</v>
      </c>
      <c r="J60" s="532">
        <f>[1]KIADÁS!$U$1089</f>
        <v>2540000</v>
      </c>
      <c r="K60" s="445">
        <f>[1]KIADÁS!$V$1089</f>
        <v>0</v>
      </c>
      <c r="L60" s="445">
        <f>[1]KIADÁS!$W$1089</f>
        <v>0</v>
      </c>
      <c r="M60" s="532">
        <f>[1]KIADÁS!$U$1128</f>
        <v>24759560</v>
      </c>
      <c r="N60" s="445">
        <f>[1]KIADÁS!$V$1128</f>
        <v>0</v>
      </c>
      <c r="O60" s="445">
        <f>[1]KIADÁS!$W$1128</f>
        <v>0</v>
      </c>
      <c r="P60" s="532">
        <f>[1]KIADÁS!$U$1186</f>
        <v>10300000</v>
      </c>
      <c r="Q60" s="445">
        <f>[1]KIADÁS!$V$1186</f>
        <v>0</v>
      </c>
      <c r="R60" s="445">
        <f>[1]KIADÁS!$W$1186</f>
        <v>0</v>
      </c>
      <c r="S60" s="532">
        <f>[1]KIADÁS!$U$1241</f>
        <v>825500</v>
      </c>
      <c r="T60" s="445">
        <f>[1]KIADÁS!$V$1241</f>
        <v>0</v>
      </c>
      <c r="U60" s="445">
        <f>[1]KIADÁS!$W$1241</f>
        <v>0</v>
      </c>
      <c r="V60" s="532">
        <f>[1]KIADÁS!$U$1280</f>
        <v>1016000</v>
      </c>
      <c r="W60" s="445">
        <f>[1]KIADÁS!$V$1280</f>
        <v>0</v>
      </c>
      <c r="X60" s="446">
        <f>[1]KIADÁS!$W$1280</f>
        <v>0</v>
      </c>
      <c r="Y60" s="135"/>
    </row>
    <row r="61" spans="1:31" s="86" customFormat="1" ht="13.8">
      <c r="A61" s="443">
        <v>4</v>
      </c>
      <c r="B61" s="527" t="s">
        <v>43</v>
      </c>
      <c r="C61" s="528" t="s">
        <v>137</v>
      </c>
      <c r="D61" s="532">
        <f>[1]KIADÁS!$AM$1018</f>
        <v>0</v>
      </c>
      <c r="E61" s="445">
        <f>[1]KIADÁS!$AN$1018</f>
        <v>0</v>
      </c>
      <c r="F61" s="445">
        <f>[1]KIADÁS!$AO$1018</f>
        <v>0</v>
      </c>
      <c r="G61" s="532">
        <f>[1]KIADÁS!$AM$1057</f>
        <v>0</v>
      </c>
      <c r="H61" s="445">
        <f>[1]KIADÁS!$AN$1057</f>
        <v>0</v>
      </c>
      <c r="I61" s="445">
        <f>[1]KIADÁS!$AO$1057</f>
        <v>0</v>
      </c>
      <c r="J61" s="532">
        <f>[1]KIADÁS!$AM$1089</f>
        <v>0</v>
      </c>
      <c r="K61" s="445">
        <f>[1]KIADÁS!$AN$1089</f>
        <v>0</v>
      </c>
      <c r="L61" s="445">
        <f>[1]KIADÁS!$AO$1089</f>
        <v>0</v>
      </c>
      <c r="M61" s="532">
        <f>[1]KIADÁS!$AM$1128</f>
        <v>0</v>
      </c>
      <c r="N61" s="445">
        <f>[1]KIADÁS!$AN$1128</f>
        <v>0</v>
      </c>
      <c r="O61" s="445">
        <f>[1]KIADÁS!$AO$1128</f>
        <v>0</v>
      </c>
      <c r="P61" s="532">
        <f>[1]KIADÁS!$AM$1186</f>
        <v>0</v>
      </c>
      <c r="Q61" s="445">
        <f>[1]KIADÁS!$AN$1186</f>
        <v>0</v>
      </c>
      <c r="R61" s="445">
        <f>[1]KIADÁS!$AO$1186</f>
        <v>0</v>
      </c>
      <c r="S61" s="532">
        <f>[1]KIADÁS!$AM$1241</f>
        <v>0</v>
      </c>
      <c r="T61" s="445">
        <f>[1]KIADÁS!$AN$1241</f>
        <v>0</v>
      </c>
      <c r="U61" s="445">
        <f>[1]KIADÁS!$AO$1241</f>
        <v>0</v>
      </c>
      <c r="V61" s="532">
        <f>[1]KIADÁS!$AM$1280</f>
        <v>0</v>
      </c>
      <c r="W61" s="445">
        <f>[1]KIADÁS!$AN$1280</f>
        <v>0</v>
      </c>
      <c r="X61" s="446">
        <f>[1]KIADÁS!$AO$1280</f>
        <v>0</v>
      </c>
      <c r="Y61" s="135"/>
    </row>
    <row r="62" spans="1:31" s="86" customFormat="1" ht="13.8">
      <c r="A62" s="443">
        <v>5</v>
      </c>
      <c r="B62" s="527" t="s">
        <v>50</v>
      </c>
      <c r="C62" s="528" t="s">
        <v>138</v>
      </c>
      <c r="D62" s="532">
        <f>[1]KIADÁS!$BE$1018-[1]KIADÁS!$CC$1018</f>
        <v>0</v>
      </c>
      <c r="E62" s="445">
        <f>[1]KIADÁS!$BF$1018-[1]KIADÁS!$CD$1018</f>
        <v>0</v>
      </c>
      <c r="F62" s="445">
        <f>[1]KIADÁS!$BG$1018-[1]KIADÁS!$CE$1018</f>
        <v>0</v>
      </c>
      <c r="G62" s="532">
        <f>[1]KIADÁS!$BE$1057-[1]KIADÁS!$CC$1057</f>
        <v>0</v>
      </c>
      <c r="H62" s="445">
        <f>[1]KIADÁS!$BF$1057-[1]KIADÁS!$CD$1057</f>
        <v>0</v>
      </c>
      <c r="I62" s="445">
        <f>[1]KIADÁS!$BG$1057-[1]KIADÁS!$CE$1057</f>
        <v>0</v>
      </c>
      <c r="J62" s="532">
        <f>[1]KIADÁS!$BE$1089-[1]KIADÁS!$CC$1089</f>
        <v>0</v>
      </c>
      <c r="K62" s="445">
        <f>[1]KIADÁS!$BF$1089-[1]KIADÁS!$CD$1089</f>
        <v>0</v>
      </c>
      <c r="L62" s="445">
        <f>[1]KIADÁS!$BG$1089-[1]KIADÁS!$CE$1089</f>
        <v>0</v>
      </c>
      <c r="M62" s="532">
        <f>[1]KIADÁS!$BE$1128-[1]KIADÁS!$CC$1128</f>
        <v>0</v>
      </c>
      <c r="N62" s="445">
        <f>[1]KIADÁS!$BF$1128-[1]KIADÁS!$CD$1128</f>
        <v>0</v>
      </c>
      <c r="O62" s="445">
        <f>[1]KIADÁS!$BG$1128-[1]KIADÁS!$CE$1128</f>
        <v>0</v>
      </c>
      <c r="P62" s="532">
        <f>[1]KIADÁS!$BE$1186-[1]KIADÁS!$CC$1186</f>
        <v>0</v>
      </c>
      <c r="Q62" s="445">
        <f>[1]KIADÁS!$BF$1186-[1]KIADÁS!$CD$1186</f>
        <v>0</v>
      </c>
      <c r="R62" s="445">
        <f>[1]KIADÁS!$BG$1186-[1]KIADÁS!$CE$1186</f>
        <v>0</v>
      </c>
      <c r="S62" s="532">
        <f>[1]KIADÁS!$BE$1241-[1]KIADÁS!$CC$1241</f>
        <v>0</v>
      </c>
      <c r="T62" s="445">
        <f>[1]KIADÁS!$BF$1241-[1]KIADÁS!$CD$1241</f>
        <v>0</v>
      </c>
      <c r="U62" s="445">
        <f>[1]KIADÁS!$BG$1241-[1]KIADÁS!$CE$1241</f>
        <v>0</v>
      </c>
      <c r="V62" s="532">
        <f>[1]KIADÁS!$BE$1280-[1]KIADÁS!$CC$1280</f>
        <v>0</v>
      </c>
      <c r="W62" s="445">
        <f>[1]KIADÁS!$BF$1280-[1]KIADÁS!$CD$1280</f>
        <v>0</v>
      </c>
      <c r="X62" s="446">
        <f>[1]KIADÁS!$BG$1280-[1]KIADÁS!$CE$1280</f>
        <v>0</v>
      </c>
      <c r="Y62" s="135"/>
    </row>
    <row r="63" spans="1:31" s="86" customFormat="1" ht="13.8">
      <c r="A63" s="443">
        <v>6</v>
      </c>
      <c r="B63" s="527" t="s">
        <v>92</v>
      </c>
      <c r="C63" s="439" t="s">
        <v>139</v>
      </c>
      <c r="D63" s="532">
        <f>[1]KIADÁS!$CF$1018+[1]KIADÁS!$CI$1018</f>
        <v>0</v>
      </c>
      <c r="E63" s="445">
        <f>[1]KIADÁS!$CG$1018+[1]KIADÁS!$CJ$1018</f>
        <v>0</v>
      </c>
      <c r="F63" s="445">
        <f>[1]KIADÁS!$CH$1018+[1]KIADÁS!$CK$1018</f>
        <v>0</v>
      </c>
      <c r="G63" s="532">
        <f>[1]KIADÁS!$CF$1057+[1]KIADÁS!$CI$1057</f>
        <v>0</v>
      </c>
      <c r="H63" s="445">
        <f>[1]KIADÁS!$CG$1057+[1]KIADÁS!$CJ$1057</f>
        <v>0</v>
      </c>
      <c r="I63" s="445">
        <f>[1]KIADÁS!$CH$1057+[1]KIADÁS!$CK$1057</f>
        <v>0</v>
      </c>
      <c r="J63" s="532">
        <f>[1]KIADÁS!$CF$1089+[1]KIADÁS!$CI$1089</f>
        <v>0</v>
      </c>
      <c r="K63" s="445">
        <f>[1]KIADÁS!$CG$1089+[1]KIADÁS!$CJ$1089</f>
        <v>0</v>
      </c>
      <c r="L63" s="445">
        <f>[1]KIADÁS!$CH$1089+[1]KIADÁS!$CK$1089</f>
        <v>0</v>
      </c>
      <c r="M63" s="532">
        <f>[1]KIADÁS!$CF$1128+[1]KIADÁS!$CI$1128</f>
        <v>0</v>
      </c>
      <c r="N63" s="445">
        <f>[1]KIADÁS!$CG$1128+[1]KIADÁS!$CJ$1128</f>
        <v>0</v>
      </c>
      <c r="O63" s="445">
        <f>[1]KIADÁS!$CH$1128+[1]KIADÁS!$CK$1128</f>
        <v>0</v>
      </c>
      <c r="P63" s="532">
        <f>[1]KIADÁS!$CF$1186+[1]KIADÁS!$CI$1186</f>
        <v>0</v>
      </c>
      <c r="Q63" s="445">
        <f>[1]KIADÁS!$CG$1186+[1]KIADÁS!$CJ$1186</f>
        <v>0</v>
      </c>
      <c r="R63" s="445">
        <f>[1]KIADÁS!$CH$1186+[1]KIADÁS!$CK$1186</f>
        <v>0</v>
      </c>
      <c r="S63" s="532">
        <f>[1]KIADÁS!$CF$1241+[1]KIADÁS!$CI$1241</f>
        <v>0</v>
      </c>
      <c r="T63" s="445">
        <f>[1]KIADÁS!$CG$1241+[1]KIADÁS!$CJ$1241</f>
        <v>0</v>
      </c>
      <c r="U63" s="445">
        <f>[1]KIADÁS!$CH$1241+[1]KIADÁS!$CK$1241</f>
        <v>0</v>
      </c>
      <c r="V63" s="532">
        <f>[1]KIADÁS!$CF$1280+[1]KIADÁS!$CI$1280</f>
        <v>0</v>
      </c>
      <c r="W63" s="445">
        <f>[1]KIADÁS!$CG$1280+[1]KIADÁS!$CJ$1280</f>
        <v>0</v>
      </c>
      <c r="X63" s="446">
        <f>[1]KIADÁS!$CH$1280+[1]KIADÁS!$CK$1280</f>
        <v>0</v>
      </c>
      <c r="Y63" s="135"/>
    </row>
    <row r="64" spans="1:31" s="87" customFormat="1" ht="13.8">
      <c r="A64" s="458"/>
      <c r="B64" s="529" t="s">
        <v>51</v>
      </c>
      <c r="C64" s="530"/>
      <c r="D64" s="533">
        <f t="shared" ref="D64:X64" si="8">SUM(D58:D63)</f>
        <v>0</v>
      </c>
      <c r="E64" s="533">
        <f t="shared" si="8"/>
        <v>0</v>
      </c>
      <c r="F64" s="533">
        <f t="shared" si="8"/>
        <v>0</v>
      </c>
      <c r="G64" s="533">
        <f t="shared" si="8"/>
        <v>25830000</v>
      </c>
      <c r="H64" s="533">
        <f t="shared" si="8"/>
        <v>0</v>
      </c>
      <c r="I64" s="533">
        <f t="shared" si="8"/>
        <v>0</v>
      </c>
      <c r="J64" s="533">
        <f t="shared" si="8"/>
        <v>2540000</v>
      </c>
      <c r="K64" s="533">
        <f t="shared" si="8"/>
        <v>0</v>
      </c>
      <c r="L64" s="533">
        <f t="shared" si="8"/>
        <v>0</v>
      </c>
      <c r="M64" s="533">
        <f t="shared" si="8"/>
        <v>53170646</v>
      </c>
      <c r="N64" s="533">
        <f t="shared" si="8"/>
        <v>3780000</v>
      </c>
      <c r="O64" s="533">
        <f t="shared" si="8"/>
        <v>0</v>
      </c>
      <c r="P64" s="533">
        <f t="shared" si="8"/>
        <v>43294805</v>
      </c>
      <c r="Q64" s="533">
        <f t="shared" si="8"/>
        <v>0</v>
      </c>
      <c r="R64" s="533">
        <f t="shared" si="8"/>
        <v>0</v>
      </c>
      <c r="S64" s="533">
        <f t="shared" si="8"/>
        <v>825500</v>
      </c>
      <c r="T64" s="533">
        <f t="shared" si="8"/>
        <v>0</v>
      </c>
      <c r="U64" s="533">
        <f t="shared" si="8"/>
        <v>0</v>
      </c>
      <c r="V64" s="533">
        <f t="shared" si="8"/>
        <v>1016000</v>
      </c>
      <c r="W64" s="533">
        <f t="shared" si="8"/>
        <v>0</v>
      </c>
      <c r="X64" s="534">
        <f t="shared" si="8"/>
        <v>0</v>
      </c>
      <c r="Y64" s="104"/>
    </row>
    <row r="65" spans="1:25" s="86" customFormat="1" ht="13.8">
      <c r="A65" s="443" t="s">
        <v>74</v>
      </c>
      <c r="B65" s="527" t="s">
        <v>54</v>
      </c>
      <c r="C65" s="528"/>
      <c r="D65" s="837"/>
      <c r="E65" s="838"/>
      <c r="F65" s="838"/>
      <c r="G65" s="837"/>
      <c r="H65" s="838"/>
      <c r="I65" s="838"/>
      <c r="J65" s="837"/>
      <c r="K65" s="838"/>
      <c r="L65" s="838"/>
      <c r="M65" s="837"/>
      <c r="N65" s="838"/>
      <c r="O65" s="838"/>
      <c r="P65" s="837"/>
      <c r="Q65" s="838"/>
      <c r="R65" s="838"/>
      <c r="S65" s="837"/>
      <c r="T65" s="838"/>
      <c r="U65" s="838"/>
      <c r="V65" s="837"/>
      <c r="W65" s="838"/>
      <c r="X65" s="840"/>
      <c r="Y65" s="136"/>
    </row>
    <row r="66" spans="1:25" s="86" customFormat="1" ht="13.8">
      <c r="A66" s="443">
        <v>7</v>
      </c>
      <c r="B66" s="527" t="s">
        <v>56</v>
      </c>
      <c r="C66" s="528" t="s">
        <v>140</v>
      </c>
      <c r="D66" s="532">
        <f>[1]KIADÁS!$CO$1018</f>
        <v>0</v>
      </c>
      <c r="E66" s="445">
        <f>[1]KIADÁS!$CP$1018</f>
        <v>0</v>
      </c>
      <c r="F66" s="445">
        <f>[1]KIADÁS!$CQ$1018</f>
        <v>0</v>
      </c>
      <c r="G66" s="532">
        <f>[1]KIADÁS!$CO$1057</f>
        <v>0</v>
      </c>
      <c r="H66" s="445">
        <f>[1]KIADÁS!$CP$1057</f>
        <v>0</v>
      </c>
      <c r="I66" s="445">
        <f>[1]KIADÁS!$CQ$1057</f>
        <v>0</v>
      </c>
      <c r="J66" s="532">
        <f>[1]KIADÁS!$CO$1089</f>
        <v>0</v>
      </c>
      <c r="K66" s="445">
        <f>[1]KIADÁS!$CP$1089</f>
        <v>0</v>
      </c>
      <c r="L66" s="445">
        <f>[1]KIADÁS!$CQ$1089</f>
        <v>0</v>
      </c>
      <c r="M66" s="532">
        <f>[1]KIADÁS!$CO$1128</f>
        <v>635000</v>
      </c>
      <c r="N66" s="445">
        <f>[1]KIADÁS!$CP$1128</f>
        <v>0</v>
      </c>
      <c r="O66" s="445">
        <f>[1]KIADÁS!$CQ$1128</f>
        <v>0</v>
      </c>
      <c r="P66" s="532">
        <f>[1]KIADÁS!$CO$1186</f>
        <v>0</v>
      </c>
      <c r="Q66" s="445">
        <f>[1]KIADÁS!$CP$1186</f>
        <v>0</v>
      </c>
      <c r="R66" s="445">
        <f>[1]KIADÁS!$CQ$1186</f>
        <v>0</v>
      </c>
      <c r="S66" s="532">
        <f>[1]KIADÁS!$CO$1241</f>
        <v>0</v>
      </c>
      <c r="T66" s="445">
        <f>[1]KIADÁS!$CP$1241</f>
        <v>0</v>
      </c>
      <c r="U66" s="445">
        <f>[1]KIADÁS!$CQ$1241</f>
        <v>0</v>
      </c>
      <c r="V66" s="532">
        <f>[1]KIADÁS!$CO$1280</f>
        <v>0</v>
      </c>
      <c r="W66" s="445">
        <f>[1]KIADÁS!$CP$1280</f>
        <v>0</v>
      </c>
      <c r="X66" s="446">
        <f>[1]KIADÁS!$CQ$1280</f>
        <v>0</v>
      </c>
      <c r="Y66" s="135"/>
    </row>
    <row r="67" spans="1:25" s="86" customFormat="1" ht="13.8">
      <c r="A67" s="443">
        <v>8</v>
      </c>
      <c r="B67" s="527" t="s">
        <v>57</v>
      </c>
      <c r="C67" s="528" t="s">
        <v>141</v>
      </c>
      <c r="D67" s="532">
        <f>[1]KIADÁS!$CR$1018</f>
        <v>0</v>
      </c>
      <c r="E67" s="445">
        <f>[1]KIADÁS!$CS$1018</f>
        <v>0</v>
      </c>
      <c r="F67" s="445">
        <f>[1]KIADÁS!$CT$1018</f>
        <v>0</v>
      </c>
      <c r="G67" s="532">
        <f>[1]KIADÁS!$CR$1057</f>
        <v>0</v>
      </c>
      <c r="H67" s="445">
        <f>[1]KIADÁS!$CS$1057</f>
        <v>0</v>
      </c>
      <c r="I67" s="445">
        <f>[1]KIADÁS!$CT$1057</f>
        <v>0</v>
      </c>
      <c r="J67" s="532">
        <f>[1]KIADÁS!$CR$1089</f>
        <v>0</v>
      </c>
      <c r="K67" s="445">
        <f>[1]KIADÁS!$CS$1089</f>
        <v>0</v>
      </c>
      <c r="L67" s="445">
        <f>[1]KIADÁS!$CT$1089</f>
        <v>0</v>
      </c>
      <c r="M67" s="532">
        <f>[1]KIADÁS!$CR$1128</f>
        <v>0</v>
      </c>
      <c r="N67" s="445">
        <f>[1]KIADÁS!$CS$1128</f>
        <v>0</v>
      </c>
      <c r="O67" s="445">
        <f>[1]KIADÁS!$CT$1128</f>
        <v>0</v>
      </c>
      <c r="P67" s="532">
        <f>[1]KIADÁS!$CR$1186</f>
        <v>0</v>
      </c>
      <c r="Q67" s="445">
        <f>[1]KIADÁS!$CS$1186</f>
        <v>0</v>
      </c>
      <c r="R67" s="445">
        <f>[1]KIADÁS!$CT$1186</f>
        <v>0</v>
      </c>
      <c r="S67" s="532">
        <f>[1]KIADÁS!$CR$1241</f>
        <v>0</v>
      </c>
      <c r="T67" s="445">
        <f>[1]KIADÁS!$CS$1241</f>
        <v>0</v>
      </c>
      <c r="U67" s="445">
        <f>[1]KIADÁS!$CT$1241</f>
        <v>0</v>
      </c>
      <c r="V67" s="532">
        <f>[1]KIADÁS!$CR$1280</f>
        <v>0</v>
      </c>
      <c r="W67" s="445">
        <f>[1]KIADÁS!$CS$1280</f>
        <v>0</v>
      </c>
      <c r="X67" s="446">
        <f>[1]KIADÁS!$CT$1280</f>
        <v>0</v>
      </c>
      <c r="Y67" s="135"/>
    </row>
    <row r="68" spans="1:25" s="86" customFormat="1" ht="13.8">
      <c r="A68" s="443">
        <v>9</v>
      </c>
      <c r="B68" s="527" t="s">
        <v>58</v>
      </c>
      <c r="C68" s="528" t="s">
        <v>142</v>
      </c>
      <c r="D68" s="532">
        <f>[1]KIADÁS!$CU$1018</f>
        <v>0</v>
      </c>
      <c r="E68" s="445">
        <f>[1]KIADÁS!$CV$1018</f>
        <v>0</v>
      </c>
      <c r="F68" s="445">
        <f>[1]KIADÁS!$CW$1018</f>
        <v>0</v>
      </c>
      <c r="G68" s="532">
        <f>[1]KIADÁS!$CU$1057</f>
        <v>0</v>
      </c>
      <c r="H68" s="445">
        <f>[1]KIADÁS!$CV$1057</f>
        <v>0</v>
      </c>
      <c r="I68" s="445">
        <f>[1]KIADÁS!$CW$1057</f>
        <v>0</v>
      </c>
      <c r="J68" s="532">
        <f>[1]KIADÁS!$CU$1089</f>
        <v>0</v>
      </c>
      <c r="K68" s="445">
        <f>[1]KIADÁS!$CV$1089</f>
        <v>0</v>
      </c>
      <c r="L68" s="445">
        <f>[1]KIADÁS!$CW$1089</f>
        <v>0</v>
      </c>
      <c r="M68" s="532">
        <f>[1]KIADÁS!$CU$1128</f>
        <v>0</v>
      </c>
      <c r="N68" s="445">
        <f>[1]KIADÁS!$CV$1128</f>
        <v>0</v>
      </c>
      <c r="O68" s="445">
        <f>[1]KIADÁS!$CW$1128</f>
        <v>0</v>
      </c>
      <c r="P68" s="532">
        <f>[1]KIADÁS!$CU$1186</f>
        <v>0</v>
      </c>
      <c r="Q68" s="445">
        <f>[1]KIADÁS!$CV$1186</f>
        <v>0</v>
      </c>
      <c r="R68" s="445">
        <f>[1]KIADÁS!$CW$1186</f>
        <v>0</v>
      </c>
      <c r="S68" s="532">
        <f>[1]KIADÁS!$CU$1241</f>
        <v>0</v>
      </c>
      <c r="T68" s="445">
        <f>[1]KIADÁS!$CV$1241</f>
        <v>0</v>
      </c>
      <c r="U68" s="445">
        <f>[1]KIADÁS!$CW$1241</f>
        <v>0</v>
      </c>
      <c r="V68" s="532">
        <f>[1]KIADÁS!$CU$1280</f>
        <v>0</v>
      </c>
      <c r="W68" s="445">
        <f>[1]KIADÁS!$CV$1280</f>
        <v>0</v>
      </c>
      <c r="X68" s="446">
        <f>[1]KIADÁS!$CW$1280</f>
        <v>0</v>
      </c>
      <c r="Y68" s="135"/>
    </row>
    <row r="69" spans="1:25" s="86" customFormat="1" ht="13.8">
      <c r="A69" s="443">
        <v>10</v>
      </c>
      <c r="B69" s="527" t="s">
        <v>13</v>
      </c>
      <c r="C69" s="528" t="s">
        <v>139</v>
      </c>
      <c r="D69" s="532">
        <f>[1]KIADÁS!$CL$1018</f>
        <v>0</v>
      </c>
      <c r="E69" s="445">
        <f>[1]KIADÁS!$CM$1018</f>
        <v>0</v>
      </c>
      <c r="F69" s="445">
        <f>[1]KIADÁS!$CN$1018</f>
        <v>0</v>
      </c>
      <c r="G69" s="532">
        <f>[1]KIADÁS!$CL$1057</f>
        <v>0</v>
      </c>
      <c r="H69" s="445">
        <f>[1]KIADÁS!$CM$1057</f>
        <v>0</v>
      </c>
      <c r="I69" s="445">
        <f>[1]KIADÁS!$CN$1057</f>
        <v>0</v>
      </c>
      <c r="J69" s="532">
        <f>[1]KIADÁS!$CL$1089</f>
        <v>0</v>
      </c>
      <c r="K69" s="445">
        <f>[1]KIADÁS!$CM$1089</f>
        <v>0</v>
      </c>
      <c r="L69" s="445">
        <f>[1]KIADÁS!$CN$1089</f>
        <v>0</v>
      </c>
      <c r="M69" s="532">
        <f>[1]KIADÁS!$CL$1128</f>
        <v>0</v>
      </c>
      <c r="N69" s="445">
        <f>[1]KIADÁS!$CM$1128</f>
        <v>0</v>
      </c>
      <c r="O69" s="445">
        <f>[1]KIADÁS!$CN$1128</f>
        <v>0</v>
      </c>
      <c r="P69" s="532">
        <f>[1]KIADÁS!$CL$1186</f>
        <v>0</v>
      </c>
      <c r="Q69" s="445">
        <f>[1]KIADÁS!$CM$1186</f>
        <v>0</v>
      </c>
      <c r="R69" s="445">
        <f>[1]KIADÁS!$CN$1186</f>
        <v>0</v>
      </c>
      <c r="S69" s="532">
        <f>[1]KIADÁS!$CL$1241</f>
        <v>0</v>
      </c>
      <c r="T69" s="445">
        <f>[1]KIADÁS!$CM$1241</f>
        <v>0</v>
      </c>
      <c r="U69" s="445">
        <f>[1]KIADÁS!$CN$1241</f>
        <v>0</v>
      </c>
      <c r="V69" s="532">
        <f>[1]KIADÁS!$CL$1280</f>
        <v>0</v>
      </c>
      <c r="W69" s="445">
        <f>[1]KIADÁS!$CM$1280</f>
        <v>0</v>
      </c>
      <c r="X69" s="446">
        <f>[1]KIADÁS!$CN$1280</f>
        <v>0</v>
      </c>
      <c r="Y69" s="135"/>
    </row>
    <row r="70" spans="1:25" s="87" customFormat="1" ht="13.8">
      <c r="A70" s="458"/>
      <c r="B70" s="529" t="s">
        <v>59</v>
      </c>
      <c r="C70" s="530"/>
      <c r="D70" s="533">
        <f t="shared" ref="D70:X70" si="9">SUM(D66,D67,D68,D69)</f>
        <v>0</v>
      </c>
      <c r="E70" s="447">
        <f t="shared" si="9"/>
        <v>0</v>
      </c>
      <c r="F70" s="447">
        <f t="shared" si="9"/>
        <v>0</v>
      </c>
      <c r="G70" s="533">
        <f t="shared" si="9"/>
        <v>0</v>
      </c>
      <c r="H70" s="447">
        <f t="shared" si="9"/>
        <v>0</v>
      </c>
      <c r="I70" s="447">
        <f t="shared" si="9"/>
        <v>0</v>
      </c>
      <c r="J70" s="533">
        <f t="shared" si="9"/>
        <v>0</v>
      </c>
      <c r="K70" s="447">
        <f t="shared" si="9"/>
        <v>0</v>
      </c>
      <c r="L70" s="447">
        <f t="shared" si="9"/>
        <v>0</v>
      </c>
      <c r="M70" s="533">
        <f t="shared" si="9"/>
        <v>635000</v>
      </c>
      <c r="N70" s="447">
        <f t="shared" si="9"/>
        <v>0</v>
      </c>
      <c r="O70" s="447">
        <f t="shared" si="9"/>
        <v>0</v>
      </c>
      <c r="P70" s="533">
        <f t="shared" si="9"/>
        <v>0</v>
      </c>
      <c r="Q70" s="447">
        <f t="shared" si="9"/>
        <v>0</v>
      </c>
      <c r="R70" s="447">
        <f t="shared" si="9"/>
        <v>0</v>
      </c>
      <c r="S70" s="533">
        <f t="shared" si="9"/>
        <v>0</v>
      </c>
      <c r="T70" s="447">
        <f t="shared" si="9"/>
        <v>0</v>
      </c>
      <c r="U70" s="447">
        <f t="shared" si="9"/>
        <v>0</v>
      </c>
      <c r="V70" s="533">
        <f t="shared" si="9"/>
        <v>0</v>
      </c>
      <c r="W70" s="447">
        <f t="shared" si="9"/>
        <v>0</v>
      </c>
      <c r="X70" s="448">
        <f t="shared" si="9"/>
        <v>0</v>
      </c>
      <c r="Y70" s="104"/>
    </row>
    <row r="71" spans="1:25" s="86" customFormat="1" ht="13.8">
      <c r="A71" s="443" t="s">
        <v>75</v>
      </c>
      <c r="B71" s="527" t="s">
        <v>76</v>
      </c>
      <c r="C71" s="439"/>
      <c r="D71" s="837"/>
      <c r="E71" s="838"/>
      <c r="F71" s="838"/>
      <c r="G71" s="837"/>
      <c r="H71" s="838"/>
      <c r="I71" s="838"/>
      <c r="J71" s="837"/>
      <c r="K71" s="838"/>
      <c r="L71" s="838"/>
      <c r="M71" s="837"/>
      <c r="N71" s="838"/>
      <c r="O71" s="838"/>
      <c r="P71" s="837"/>
      <c r="Q71" s="838"/>
      <c r="R71" s="838"/>
      <c r="S71" s="837"/>
      <c r="T71" s="838"/>
      <c r="U71" s="838"/>
      <c r="V71" s="837"/>
      <c r="W71" s="838"/>
      <c r="X71" s="840"/>
      <c r="Y71" s="136"/>
    </row>
    <row r="72" spans="1:25" s="86" customFormat="1" ht="13.8">
      <c r="A72" s="443">
        <v>11</v>
      </c>
      <c r="B72" s="525" t="s">
        <v>259</v>
      </c>
      <c r="C72" s="528" t="s">
        <v>130</v>
      </c>
      <c r="D72" s="532">
        <f>[1]KIADÁS!$EE$1018</f>
        <v>0</v>
      </c>
      <c r="E72" s="445">
        <f>[1]KIADÁS!$EF$1018</f>
        <v>0</v>
      </c>
      <c r="F72" s="445">
        <f>[1]KIADÁS!$EG$1018</f>
        <v>0</v>
      </c>
      <c r="G72" s="532">
        <f>[1]KIADÁS!$EE$1057</f>
        <v>0</v>
      </c>
      <c r="H72" s="445">
        <f>[1]KIADÁS!$EF$1057</f>
        <v>0</v>
      </c>
      <c r="I72" s="445">
        <f>[1]KIADÁS!$EG$1057</f>
        <v>0</v>
      </c>
      <c r="J72" s="532">
        <f>[1]KIADÁS!$EE$1089</f>
        <v>0</v>
      </c>
      <c r="K72" s="445">
        <f>[1]KIADÁS!$EF$1089</f>
        <v>0</v>
      </c>
      <c r="L72" s="445">
        <f>[1]KIADÁS!$EG$1089</f>
        <v>0</v>
      </c>
      <c r="M72" s="532">
        <f>[1]KIADÁS!$EE$1128</f>
        <v>0</v>
      </c>
      <c r="N72" s="445">
        <f>[1]KIADÁS!$EF$1128</f>
        <v>0</v>
      </c>
      <c r="O72" s="445">
        <f>[1]KIADÁS!$EG$1128</f>
        <v>0</v>
      </c>
      <c r="P72" s="532">
        <f>[1]KIADÁS!$EE$1186</f>
        <v>0</v>
      </c>
      <c r="Q72" s="445">
        <f>[1]KIADÁS!$EF$1186</f>
        <v>0</v>
      </c>
      <c r="R72" s="445">
        <f>[1]KIADÁS!$EG$1186</f>
        <v>0</v>
      </c>
      <c r="S72" s="532">
        <f>[1]KIADÁS!$EE$1241</f>
        <v>0</v>
      </c>
      <c r="T72" s="445">
        <f>[1]KIADÁS!$EF$1241</f>
        <v>0</v>
      </c>
      <c r="U72" s="445">
        <f>[1]KIADÁS!$EG$1241</f>
        <v>0</v>
      </c>
      <c r="V72" s="532">
        <f>[1]KIADÁS!$EE$1280</f>
        <v>0</v>
      </c>
      <c r="W72" s="445">
        <f>[1]KIADÁS!$EF$1280</f>
        <v>0</v>
      </c>
      <c r="X72" s="446">
        <f>[1]KIADÁS!$EG$1280</f>
        <v>0</v>
      </c>
      <c r="Y72" s="135"/>
    </row>
    <row r="73" spans="1:25" s="86" customFormat="1" ht="13.8">
      <c r="A73" s="443">
        <v>12</v>
      </c>
      <c r="B73" s="525" t="s">
        <v>260</v>
      </c>
      <c r="C73" s="528" t="s">
        <v>131</v>
      </c>
      <c r="D73" s="532">
        <f>[1]KIADÁS!$EB$1018</f>
        <v>0</v>
      </c>
      <c r="E73" s="445">
        <f>[1]KIADÁS!$EC$1018</f>
        <v>0</v>
      </c>
      <c r="F73" s="445">
        <f>[1]KIADÁS!$ED$1018</f>
        <v>0</v>
      </c>
      <c r="G73" s="532">
        <f>[1]KIADÁS!$EB$1057</f>
        <v>0</v>
      </c>
      <c r="H73" s="445">
        <f>[1]KIADÁS!$EC$1057</f>
        <v>0</v>
      </c>
      <c r="I73" s="445">
        <f>[1]KIADÁS!$ED$1057</f>
        <v>0</v>
      </c>
      <c r="J73" s="532">
        <f>[1]KIADÁS!$EB$1089</f>
        <v>0</v>
      </c>
      <c r="K73" s="445">
        <f>[1]KIADÁS!$EC$1089</f>
        <v>0</v>
      </c>
      <c r="L73" s="445">
        <f>[1]KIADÁS!$ED$1089</f>
        <v>0</v>
      </c>
      <c r="M73" s="532">
        <f>[1]KIADÁS!$EB$1128</f>
        <v>0</v>
      </c>
      <c r="N73" s="445">
        <f>[1]KIADÁS!$EC$1128</f>
        <v>0</v>
      </c>
      <c r="O73" s="445">
        <f>[1]KIADÁS!$ED$1128</f>
        <v>0</v>
      </c>
      <c r="P73" s="532">
        <f>[1]KIADÁS!$EB$1186</f>
        <v>0</v>
      </c>
      <c r="Q73" s="445">
        <f>[1]KIADÁS!$EC$1186</f>
        <v>0</v>
      </c>
      <c r="R73" s="445">
        <f>[1]KIADÁS!$ED$1186</f>
        <v>0</v>
      </c>
      <c r="S73" s="532">
        <f>[1]KIADÁS!$EB$1241</f>
        <v>0</v>
      </c>
      <c r="T73" s="445">
        <f>[1]KIADÁS!$EC$1241</f>
        <v>0</v>
      </c>
      <c r="U73" s="445">
        <f>[1]KIADÁS!$ED$1241</f>
        <v>0</v>
      </c>
      <c r="V73" s="532">
        <f>[1]KIADÁS!$EB$1280</f>
        <v>0</v>
      </c>
      <c r="W73" s="445">
        <f>[1]KIADÁS!$EC$1280</f>
        <v>0</v>
      </c>
      <c r="X73" s="446">
        <f>[1]KIADÁS!$ED$1280</f>
        <v>0</v>
      </c>
      <c r="Y73" s="135"/>
    </row>
    <row r="74" spans="1:25" s="86" customFormat="1" ht="24">
      <c r="A74" s="443">
        <v>13</v>
      </c>
      <c r="B74" s="526" t="s">
        <v>148</v>
      </c>
      <c r="C74" s="439" t="s">
        <v>132</v>
      </c>
      <c r="D74" s="532">
        <f>[1]KIADÁS!$EK$1018</f>
        <v>0</v>
      </c>
      <c r="E74" s="445">
        <f>[1]KIADÁS!$EL$1018</f>
        <v>0</v>
      </c>
      <c r="F74" s="445">
        <f>[1]KIADÁS!$EM$1018</f>
        <v>0</v>
      </c>
      <c r="G74" s="532">
        <f>[1]KIADÁS!$EK$1057</f>
        <v>0</v>
      </c>
      <c r="H74" s="445">
        <f>[1]KIADÁS!$EL$1057</f>
        <v>0</v>
      </c>
      <c r="I74" s="445">
        <f>[1]KIADÁS!$EM$1057</f>
        <v>0</v>
      </c>
      <c r="J74" s="532">
        <f>[1]KIADÁS!$EK$1089</f>
        <v>0</v>
      </c>
      <c r="K74" s="445">
        <f>[1]KIADÁS!$EL$1089</f>
        <v>0</v>
      </c>
      <c r="L74" s="445">
        <f>[1]KIADÁS!$EM$1089</f>
        <v>0</v>
      </c>
      <c r="M74" s="532">
        <f>[1]KIADÁS!$EK$1128</f>
        <v>0</v>
      </c>
      <c r="N74" s="445">
        <f>[1]KIADÁS!$EL$1128</f>
        <v>0</v>
      </c>
      <c r="O74" s="445">
        <f>[1]KIADÁS!$EM$1128</f>
        <v>0</v>
      </c>
      <c r="P74" s="532">
        <f>[1]KIADÁS!$EK$1186</f>
        <v>0</v>
      </c>
      <c r="Q74" s="445">
        <f>[1]KIADÁS!$EL$1186</f>
        <v>0</v>
      </c>
      <c r="R74" s="445">
        <f>[1]KIADÁS!$EM$1186</f>
        <v>0</v>
      </c>
      <c r="S74" s="532">
        <f>[1]KIADÁS!$EK$1241</f>
        <v>0</v>
      </c>
      <c r="T74" s="445">
        <f>[1]KIADÁS!$EL$1241</f>
        <v>0</v>
      </c>
      <c r="U74" s="445">
        <f>[1]KIADÁS!$EM$1241</f>
        <v>0</v>
      </c>
      <c r="V74" s="532">
        <f>[1]KIADÁS!$EK$1280</f>
        <v>0</v>
      </c>
      <c r="W74" s="445">
        <f>[1]KIADÁS!$EL$1280</f>
        <v>0</v>
      </c>
      <c r="X74" s="446">
        <f>[1]KIADÁS!$EM$1280</f>
        <v>0</v>
      </c>
      <c r="Y74" s="135"/>
    </row>
    <row r="75" spans="1:25" s="87" customFormat="1" ht="13.8">
      <c r="A75" s="458"/>
      <c r="B75" s="529" t="s">
        <v>89</v>
      </c>
      <c r="C75" s="441"/>
      <c r="D75" s="533">
        <f t="shared" ref="D75:X75" si="10">SUM(D72,D73,D74)</f>
        <v>0</v>
      </c>
      <c r="E75" s="447">
        <f t="shared" si="10"/>
        <v>0</v>
      </c>
      <c r="F75" s="447">
        <f t="shared" si="10"/>
        <v>0</v>
      </c>
      <c r="G75" s="533">
        <f t="shared" si="10"/>
        <v>0</v>
      </c>
      <c r="H75" s="447">
        <f t="shared" si="10"/>
        <v>0</v>
      </c>
      <c r="I75" s="447">
        <f t="shared" si="10"/>
        <v>0</v>
      </c>
      <c r="J75" s="533">
        <f t="shared" si="10"/>
        <v>0</v>
      </c>
      <c r="K75" s="447">
        <f t="shared" si="10"/>
        <v>0</v>
      </c>
      <c r="L75" s="447">
        <f t="shared" si="10"/>
        <v>0</v>
      </c>
      <c r="M75" s="533">
        <f t="shared" si="10"/>
        <v>0</v>
      </c>
      <c r="N75" s="447">
        <f t="shared" si="10"/>
        <v>0</v>
      </c>
      <c r="O75" s="447">
        <f t="shared" si="10"/>
        <v>0</v>
      </c>
      <c r="P75" s="533">
        <f t="shared" si="10"/>
        <v>0</v>
      </c>
      <c r="Q75" s="447">
        <f t="shared" si="10"/>
        <v>0</v>
      </c>
      <c r="R75" s="447">
        <f t="shared" si="10"/>
        <v>0</v>
      </c>
      <c r="S75" s="533">
        <f t="shared" si="10"/>
        <v>0</v>
      </c>
      <c r="T75" s="447">
        <f t="shared" si="10"/>
        <v>0</v>
      </c>
      <c r="U75" s="447">
        <f t="shared" si="10"/>
        <v>0</v>
      </c>
      <c r="V75" s="533">
        <f t="shared" si="10"/>
        <v>0</v>
      </c>
      <c r="W75" s="447">
        <f t="shared" si="10"/>
        <v>0</v>
      </c>
      <c r="X75" s="448">
        <f t="shared" si="10"/>
        <v>0</v>
      </c>
      <c r="Y75" s="104"/>
    </row>
    <row r="76" spans="1:25" s="87" customFormat="1" ht="14.4" thickBot="1">
      <c r="A76" s="462"/>
      <c r="B76" s="531" t="s">
        <v>97</v>
      </c>
      <c r="C76" s="442"/>
      <c r="D76" s="535">
        <f t="shared" ref="D76:X76" si="11">SUM(D75,D70,D64)</f>
        <v>0</v>
      </c>
      <c r="E76" s="449">
        <f t="shared" si="11"/>
        <v>0</v>
      </c>
      <c r="F76" s="449">
        <f t="shared" si="11"/>
        <v>0</v>
      </c>
      <c r="G76" s="535">
        <f t="shared" si="11"/>
        <v>25830000</v>
      </c>
      <c r="H76" s="449">
        <f t="shared" si="11"/>
        <v>0</v>
      </c>
      <c r="I76" s="449">
        <f t="shared" si="11"/>
        <v>0</v>
      </c>
      <c r="J76" s="535">
        <f t="shared" si="11"/>
        <v>2540000</v>
      </c>
      <c r="K76" s="449">
        <f t="shared" si="11"/>
        <v>0</v>
      </c>
      <c r="L76" s="449">
        <f t="shared" si="11"/>
        <v>0</v>
      </c>
      <c r="M76" s="535">
        <f t="shared" si="11"/>
        <v>53805646</v>
      </c>
      <c r="N76" s="449">
        <f t="shared" si="11"/>
        <v>3780000</v>
      </c>
      <c r="O76" s="449">
        <f t="shared" si="11"/>
        <v>0</v>
      </c>
      <c r="P76" s="535">
        <f t="shared" si="11"/>
        <v>43294805</v>
      </c>
      <c r="Q76" s="449">
        <f t="shared" si="11"/>
        <v>0</v>
      </c>
      <c r="R76" s="449">
        <f t="shared" si="11"/>
        <v>0</v>
      </c>
      <c r="S76" s="535">
        <f t="shared" si="11"/>
        <v>825500</v>
      </c>
      <c r="T76" s="449">
        <f t="shared" si="11"/>
        <v>0</v>
      </c>
      <c r="U76" s="449">
        <f t="shared" si="11"/>
        <v>0</v>
      </c>
      <c r="V76" s="535">
        <f t="shared" si="11"/>
        <v>1016000</v>
      </c>
      <c r="W76" s="449">
        <f t="shared" si="11"/>
        <v>0</v>
      </c>
      <c r="X76" s="536">
        <f t="shared" si="11"/>
        <v>0</v>
      </c>
      <c r="Y76" s="104"/>
    </row>
    <row r="77" spans="1:25" s="112" customFormat="1" ht="11.4">
      <c r="A77" s="467"/>
      <c r="B77" s="106"/>
      <c r="C77" s="468"/>
      <c r="D77" s="506"/>
      <c r="E77" s="506"/>
      <c r="F77" s="507"/>
      <c r="G77" s="506"/>
      <c r="H77" s="506"/>
      <c r="I77" s="507"/>
      <c r="J77" s="506"/>
      <c r="K77" s="506"/>
      <c r="L77" s="507"/>
      <c r="M77" s="506"/>
      <c r="N77" s="506"/>
      <c r="O77" s="507"/>
      <c r="P77" s="506"/>
      <c r="Q77" s="506"/>
      <c r="R77" s="507"/>
      <c r="S77" s="506"/>
      <c r="T77" s="506"/>
      <c r="U77" s="507"/>
      <c r="V77" s="506"/>
      <c r="W77" s="506"/>
      <c r="X77" s="507"/>
    </row>
    <row r="78" spans="1:25" ht="15.75" customHeight="1" thickBot="1">
      <c r="A78" s="105"/>
      <c r="B78" s="106"/>
      <c r="C78" s="433"/>
      <c r="D78" s="496"/>
      <c r="E78" s="496"/>
      <c r="Y78" s="113"/>
    </row>
    <row r="79" spans="1:25" ht="15.75" customHeight="1" thickBot="1">
      <c r="A79" s="105"/>
      <c r="B79" s="106"/>
      <c r="C79" s="764" t="s">
        <v>250</v>
      </c>
      <c r="D79" s="765"/>
      <c r="E79" s="765"/>
      <c r="F79" s="765"/>
      <c r="G79" s="765"/>
      <c r="H79" s="765"/>
      <c r="I79" s="765"/>
      <c r="J79" s="765"/>
      <c r="K79" s="765"/>
      <c r="L79" s="765"/>
      <c r="M79" s="765"/>
      <c r="N79" s="765"/>
      <c r="O79" s="765"/>
      <c r="P79" s="765"/>
      <c r="Q79" s="765"/>
      <c r="R79" s="765"/>
      <c r="S79" s="765"/>
      <c r="T79" s="765"/>
      <c r="U79" s="765"/>
      <c r="V79" s="765"/>
      <c r="W79" s="765"/>
      <c r="X79" s="766"/>
      <c r="Y79" s="113"/>
    </row>
    <row r="80" spans="1:25" s="106" customFormat="1" ht="32.25" customHeight="1">
      <c r="A80" s="105"/>
      <c r="C80" s="767" t="s">
        <v>190</v>
      </c>
      <c r="D80" s="801" t="s">
        <v>214</v>
      </c>
      <c r="E80" s="802"/>
      <c r="F80" s="803"/>
      <c r="G80" s="804" t="s">
        <v>308</v>
      </c>
      <c r="H80" s="802"/>
      <c r="I80" s="803"/>
      <c r="J80" s="804" t="s">
        <v>212</v>
      </c>
      <c r="K80" s="802"/>
      <c r="L80" s="803"/>
      <c r="M80" s="805" t="s">
        <v>194</v>
      </c>
      <c r="N80" s="806"/>
      <c r="O80" s="807"/>
      <c r="P80" s="804" t="s">
        <v>192</v>
      </c>
      <c r="Q80" s="802"/>
      <c r="R80" s="803"/>
      <c r="S80" s="804" t="s">
        <v>193</v>
      </c>
      <c r="T80" s="802"/>
      <c r="U80" s="803"/>
      <c r="V80" s="804" t="s">
        <v>207</v>
      </c>
      <c r="W80" s="802"/>
      <c r="X80" s="812"/>
    </row>
    <row r="81" spans="1:31" s="106" customFormat="1" ht="73.5" customHeight="1" thickBot="1">
      <c r="A81" s="105"/>
      <c r="C81" s="768"/>
      <c r="D81" s="792" t="s">
        <v>307</v>
      </c>
      <c r="E81" s="793"/>
      <c r="F81" s="794"/>
      <c r="G81" s="795" t="s">
        <v>309</v>
      </c>
      <c r="H81" s="793"/>
      <c r="I81" s="794"/>
      <c r="J81" s="795" t="s">
        <v>310</v>
      </c>
      <c r="K81" s="793"/>
      <c r="L81" s="794"/>
      <c r="M81" s="796" t="s">
        <v>311</v>
      </c>
      <c r="N81" s="797"/>
      <c r="O81" s="798"/>
      <c r="P81" s="795" t="s">
        <v>110</v>
      </c>
      <c r="Q81" s="793"/>
      <c r="R81" s="794"/>
      <c r="S81" s="795" t="s">
        <v>312</v>
      </c>
      <c r="T81" s="793"/>
      <c r="U81" s="794"/>
      <c r="V81" s="795" t="s">
        <v>313</v>
      </c>
      <c r="W81" s="793"/>
      <c r="X81" s="813"/>
    </row>
    <row r="82" spans="1:31" s="106" customFormat="1" ht="71.400000000000006" customHeight="1">
      <c r="A82" s="434" t="s">
        <v>33</v>
      </c>
      <c r="B82" s="435" t="s">
        <v>105</v>
      </c>
      <c r="C82" s="444" t="s">
        <v>206</v>
      </c>
      <c r="D82" s="469" t="s">
        <v>124</v>
      </c>
      <c r="E82" s="470" t="s">
        <v>125</v>
      </c>
      <c r="F82" s="470" t="s">
        <v>126</v>
      </c>
      <c r="G82" s="470" t="s">
        <v>124</v>
      </c>
      <c r="H82" s="470" t="s">
        <v>125</v>
      </c>
      <c r="I82" s="470" t="s">
        <v>126</v>
      </c>
      <c r="J82" s="470" t="s">
        <v>124</v>
      </c>
      <c r="K82" s="470" t="s">
        <v>125</v>
      </c>
      <c r="L82" s="470" t="s">
        <v>126</v>
      </c>
      <c r="M82" s="470" t="s">
        <v>124</v>
      </c>
      <c r="N82" s="470" t="s">
        <v>125</v>
      </c>
      <c r="O82" s="470" t="s">
        <v>126</v>
      </c>
      <c r="P82" s="470" t="s">
        <v>124</v>
      </c>
      <c r="Q82" s="470" t="s">
        <v>125</v>
      </c>
      <c r="R82" s="470" t="s">
        <v>126</v>
      </c>
      <c r="S82" s="470" t="s">
        <v>124</v>
      </c>
      <c r="T82" s="470" t="s">
        <v>125</v>
      </c>
      <c r="U82" s="470" t="s">
        <v>126</v>
      </c>
      <c r="V82" s="470" t="s">
        <v>124</v>
      </c>
      <c r="W82" s="470" t="s">
        <v>125</v>
      </c>
      <c r="X82" s="471" t="s">
        <v>126</v>
      </c>
      <c r="AE82" s="107"/>
    </row>
    <row r="83" spans="1:31" s="86" customFormat="1" ht="13.8">
      <c r="A83" s="443" t="s">
        <v>45</v>
      </c>
      <c r="B83" s="527" t="s">
        <v>47</v>
      </c>
      <c r="C83" s="439" t="s">
        <v>289</v>
      </c>
      <c r="D83" s="837"/>
      <c r="E83" s="838"/>
      <c r="F83" s="838"/>
      <c r="G83" s="838"/>
      <c r="H83" s="838"/>
      <c r="I83" s="838"/>
      <c r="J83" s="838"/>
      <c r="K83" s="838"/>
      <c r="L83" s="838"/>
      <c r="M83" s="838"/>
      <c r="N83" s="838"/>
      <c r="O83" s="838"/>
      <c r="P83" s="838"/>
      <c r="Q83" s="838"/>
      <c r="R83" s="838"/>
      <c r="S83" s="838"/>
      <c r="T83" s="838"/>
      <c r="U83" s="838"/>
      <c r="V83" s="838"/>
      <c r="W83" s="838"/>
      <c r="X83" s="840"/>
      <c r="Y83" s="134"/>
    </row>
    <row r="84" spans="1:31" s="86" customFormat="1" ht="13.8">
      <c r="A84" s="443">
        <v>1</v>
      </c>
      <c r="B84" s="527" t="s">
        <v>1</v>
      </c>
      <c r="C84" s="528" t="s">
        <v>133</v>
      </c>
      <c r="D84" s="532">
        <f>[1]KIADÁS!$O$1319</f>
        <v>0</v>
      </c>
      <c r="E84" s="445">
        <f>[1]KIADÁS!$P$1319</f>
        <v>0</v>
      </c>
      <c r="F84" s="445">
        <f>[1]KIADÁS!$Q$1319</f>
        <v>0</v>
      </c>
      <c r="G84" s="532">
        <f>[1]KIADÁS!$O$1377</f>
        <v>0</v>
      </c>
      <c r="H84" s="445">
        <f>[1]KIADÁS!$P$1377</f>
        <v>0</v>
      </c>
      <c r="I84" s="445">
        <f>[1]KIADÁS!$Q$1377</f>
        <v>0</v>
      </c>
      <c r="J84" s="532">
        <f>[1]KIADÁS!$O$1417</f>
        <v>0</v>
      </c>
      <c r="K84" s="445">
        <f>[1]KIADÁS!$P$1417</f>
        <v>2000000</v>
      </c>
      <c r="L84" s="445">
        <f>[1]KIADÁS!$Q$1417</f>
        <v>0</v>
      </c>
      <c r="M84" s="532">
        <f>[1]KIADÁS!$O$1456</f>
        <v>0</v>
      </c>
      <c r="N84" s="445">
        <f>[1]KIADÁS!$P$1456</f>
        <v>0</v>
      </c>
      <c r="O84" s="445">
        <f>[1]KIADÁS!$Q$1456</f>
        <v>0</v>
      </c>
      <c r="P84" s="532">
        <f>[1]KIADÁS!$O$1642</f>
        <v>0</v>
      </c>
      <c r="Q84" s="445">
        <f>[1]KIADÁS!$P$1642</f>
        <v>0</v>
      </c>
      <c r="R84" s="445">
        <f>[1]KIADÁS!$Q$1642</f>
        <v>0</v>
      </c>
      <c r="S84" s="532">
        <f>[1]KIADÁS!$O$1724</f>
        <v>0</v>
      </c>
      <c r="T84" s="445">
        <f>[1]KIADÁS!$P$1724</f>
        <v>0</v>
      </c>
      <c r="U84" s="445">
        <f>[1]KIADÁS!$Q$1724</f>
        <v>0</v>
      </c>
      <c r="V84" s="532">
        <f>[1]KIADÁS!$O$1798</f>
        <v>0</v>
      </c>
      <c r="W84" s="445">
        <f>[1]KIADÁS!$P$1798</f>
        <v>0</v>
      </c>
      <c r="X84" s="446">
        <f>[1]KIADÁS!$Q$1798</f>
        <v>0</v>
      </c>
      <c r="Y84" s="135"/>
    </row>
    <row r="85" spans="1:31" s="86" customFormat="1" ht="24">
      <c r="A85" s="443">
        <v>2</v>
      </c>
      <c r="B85" s="527" t="s">
        <v>49</v>
      </c>
      <c r="C85" s="528" t="s">
        <v>134</v>
      </c>
      <c r="D85" s="532">
        <f>[1]KIADÁS!$R$1319</f>
        <v>0</v>
      </c>
      <c r="E85" s="445">
        <f>[1]KIADÁS!$S$1319</f>
        <v>0</v>
      </c>
      <c r="F85" s="445">
        <f>[1]KIADÁS!$T$1319</f>
        <v>0</v>
      </c>
      <c r="G85" s="532">
        <f>[1]KIADÁS!$R$1377</f>
        <v>0</v>
      </c>
      <c r="H85" s="445">
        <f>[1]KIADÁS!$S$1377</f>
        <v>42120</v>
      </c>
      <c r="I85" s="445">
        <f>[1]KIADÁS!$T$1377</f>
        <v>0</v>
      </c>
      <c r="J85" s="532">
        <f>[1]KIADÁS!$R$1417</f>
        <v>0</v>
      </c>
      <c r="K85" s="445">
        <f>[1]KIADÁS!$S$1417</f>
        <v>0</v>
      </c>
      <c r="L85" s="445">
        <f>[1]KIADÁS!$T$1417</f>
        <v>0</v>
      </c>
      <c r="M85" s="532">
        <f>[1]KIADÁS!$R$1456</f>
        <v>0</v>
      </c>
      <c r="N85" s="445">
        <f>[1]KIADÁS!$S$1456</f>
        <v>0</v>
      </c>
      <c r="O85" s="445">
        <f>[1]KIADÁS!$T$1456</f>
        <v>0</v>
      </c>
      <c r="P85" s="532">
        <f>[1]KIADÁS!$R$1642</f>
        <v>0</v>
      </c>
      <c r="Q85" s="445">
        <f>[1]KIADÁS!$S$1642</f>
        <v>0</v>
      </c>
      <c r="R85" s="445">
        <f>[1]KIADÁS!$T$1642</f>
        <v>0</v>
      </c>
      <c r="S85" s="532">
        <f>[1]KIADÁS!$R$1724</f>
        <v>0</v>
      </c>
      <c r="T85" s="445">
        <f>[1]KIADÁS!$S$1724</f>
        <v>0</v>
      </c>
      <c r="U85" s="445">
        <f>[1]KIADÁS!$T$1724</f>
        <v>0</v>
      </c>
      <c r="V85" s="532">
        <f>[1]KIADÁS!$R$1798</f>
        <v>0</v>
      </c>
      <c r="W85" s="445">
        <f>[1]KIADÁS!$S$1798</f>
        <v>0</v>
      </c>
      <c r="X85" s="446">
        <f>[1]KIADÁS!$T$1798</f>
        <v>0</v>
      </c>
      <c r="Y85" s="135"/>
    </row>
    <row r="86" spans="1:31" s="86" customFormat="1" ht="13.8">
      <c r="A86" s="443">
        <v>3</v>
      </c>
      <c r="B86" s="527" t="s">
        <v>2</v>
      </c>
      <c r="C86" s="528" t="s">
        <v>136</v>
      </c>
      <c r="D86" s="532">
        <f>[1]KIADÁS!$U$1319</f>
        <v>0</v>
      </c>
      <c r="E86" s="445">
        <f>[1]KIADÁS!$V$1319</f>
        <v>0</v>
      </c>
      <c r="F86" s="445">
        <f>[1]KIADÁS!$W$1319</f>
        <v>0</v>
      </c>
      <c r="G86" s="532">
        <f>[1]KIADÁS!$U$1377</f>
        <v>0</v>
      </c>
      <c r="H86" s="445">
        <f>[1]KIADÁS!$V$1377</f>
        <v>6985000</v>
      </c>
      <c r="I86" s="445">
        <f>[1]KIADÁS!$W$1377</f>
        <v>0</v>
      </c>
      <c r="J86" s="532">
        <f>[1]KIADÁS!$U$1417</f>
        <v>0</v>
      </c>
      <c r="K86" s="445">
        <f>[1]KIADÁS!$V$1417</f>
        <v>2300000</v>
      </c>
      <c r="L86" s="445">
        <f>[1]KIADÁS!$W$1417</f>
        <v>0</v>
      </c>
      <c r="M86" s="532">
        <f>[1]KIADÁS!$U$1456</f>
        <v>0</v>
      </c>
      <c r="N86" s="445">
        <f>[1]KIADÁS!$V$1456</f>
        <v>0</v>
      </c>
      <c r="O86" s="445">
        <f>[1]KIADÁS!$W$1456</f>
        <v>0</v>
      </c>
      <c r="P86" s="532">
        <f>[1]KIADÁS!$U$1642</f>
        <v>0</v>
      </c>
      <c r="Q86" s="445">
        <f>[1]KIADÁS!$V$1642</f>
        <v>0</v>
      </c>
      <c r="R86" s="445">
        <f>[1]KIADÁS!$W$1642</f>
        <v>0</v>
      </c>
      <c r="S86" s="532">
        <f>[1]KIADÁS!$U$1724</f>
        <v>0</v>
      </c>
      <c r="T86" s="445">
        <f>[1]KIADÁS!$V$1724</f>
        <v>0</v>
      </c>
      <c r="U86" s="445">
        <f>[1]KIADÁS!$W$1724</f>
        <v>0</v>
      </c>
      <c r="V86" s="532">
        <f>[1]KIADÁS!$U$1798</f>
        <v>0</v>
      </c>
      <c r="W86" s="445">
        <f>[1]KIADÁS!$V$1798</f>
        <v>0</v>
      </c>
      <c r="X86" s="446">
        <f>[1]KIADÁS!$W$1798</f>
        <v>0</v>
      </c>
      <c r="Y86" s="135"/>
    </row>
    <row r="87" spans="1:31" s="86" customFormat="1" ht="13.8">
      <c r="A87" s="443">
        <v>4</v>
      </c>
      <c r="B87" s="527" t="s">
        <v>43</v>
      </c>
      <c r="C87" s="528" t="s">
        <v>137</v>
      </c>
      <c r="D87" s="532">
        <f>[1]KIADÁS!$AM$1319</f>
        <v>0</v>
      </c>
      <c r="E87" s="445">
        <f>[1]KIADÁS!$AN$1319</f>
        <v>0</v>
      </c>
      <c r="F87" s="445">
        <f>[1]KIADÁS!$AO$1319</f>
        <v>0</v>
      </c>
      <c r="G87" s="532">
        <f>[1]KIADÁS!$AM$1377</f>
        <v>0</v>
      </c>
      <c r="H87" s="445">
        <f>[1]KIADÁS!$AN$1377</f>
        <v>0</v>
      </c>
      <c r="I87" s="445">
        <f>[1]KIADÁS!$AO$1377</f>
        <v>0</v>
      </c>
      <c r="J87" s="532">
        <f>[1]KIADÁS!$AM$1417</f>
        <v>0</v>
      </c>
      <c r="K87" s="445">
        <f>[1]KIADÁS!$AN$1417</f>
        <v>0</v>
      </c>
      <c r="L87" s="445">
        <f>[1]KIADÁS!$AO$1417</f>
        <v>0</v>
      </c>
      <c r="M87" s="532">
        <f>[1]KIADÁS!$AM$1456</f>
        <v>0</v>
      </c>
      <c r="N87" s="445">
        <f>[1]KIADÁS!$AN$1456</f>
        <v>0</v>
      </c>
      <c r="O87" s="445">
        <f>[1]KIADÁS!$AO$1456</f>
        <v>0</v>
      </c>
      <c r="P87" s="532">
        <f>[1]KIADÁS!$AM$1642</f>
        <v>0</v>
      </c>
      <c r="Q87" s="445">
        <f>[1]KIADÁS!$AN$1642</f>
        <v>0</v>
      </c>
      <c r="R87" s="445">
        <f>[1]KIADÁS!$AO$1642</f>
        <v>0</v>
      </c>
      <c r="S87" s="532">
        <f>[1]KIADÁS!$AM$1724</f>
        <v>0</v>
      </c>
      <c r="T87" s="445">
        <f>[1]KIADÁS!$AN$1724</f>
        <v>0</v>
      </c>
      <c r="U87" s="445">
        <f>[1]KIADÁS!$AO$1724</f>
        <v>0</v>
      </c>
      <c r="V87" s="532">
        <f>[1]KIADÁS!$AM$1798</f>
        <v>0</v>
      </c>
      <c r="W87" s="445">
        <f>[1]KIADÁS!$AN$1798</f>
        <v>0</v>
      </c>
      <c r="X87" s="446">
        <f>[1]KIADÁS!$AO$1798</f>
        <v>0</v>
      </c>
      <c r="Y87" s="135"/>
    </row>
    <row r="88" spans="1:31" s="86" customFormat="1" ht="13.8">
      <c r="A88" s="443">
        <v>5</v>
      </c>
      <c r="B88" s="527" t="s">
        <v>50</v>
      </c>
      <c r="C88" s="528" t="s">
        <v>138</v>
      </c>
      <c r="D88" s="532">
        <f>[1]KIADÁS!$BE$1319-[1]KIADÁS!$CC$1319</f>
        <v>0</v>
      </c>
      <c r="E88" s="445">
        <f>[1]KIADÁS!$BF$1319-[1]KIADÁS!$CD$1319</f>
        <v>0</v>
      </c>
      <c r="F88" s="445">
        <f>[1]KIADÁS!$BG$1319-[1]KIADÁS!$CE$1319</f>
        <v>0</v>
      </c>
      <c r="G88" s="532">
        <f>[1]KIADÁS!$BE$1377-[1]KIADÁS!$CC$1377</f>
        <v>0</v>
      </c>
      <c r="H88" s="445">
        <f>[1]KIADÁS!$BF$1377-[1]KIADÁS!$CD$1377</f>
        <v>0</v>
      </c>
      <c r="I88" s="445">
        <f>[1]KIADÁS!$BG$1377-[1]KIADÁS!$CE$1377</f>
        <v>0</v>
      </c>
      <c r="J88" s="532">
        <f>[1]KIADÁS!$BE$1417-[1]KIADÁS!$CC$1417</f>
        <v>0</v>
      </c>
      <c r="K88" s="445">
        <f>[1]KIADÁS!$BF$1417-[1]KIADÁS!$CD$1417</f>
        <v>0</v>
      </c>
      <c r="L88" s="445">
        <f>[1]KIADÁS!$BG$1417-[1]KIADÁS!$CE$1417</f>
        <v>0</v>
      </c>
      <c r="M88" s="532">
        <f>[1]KIADÁS!$BE$1456-[1]KIADÁS!$CC$1456</f>
        <v>0</v>
      </c>
      <c r="N88" s="445">
        <f>[1]KIADÁS!$BF$1456-[1]KIADÁS!$CD$1456</f>
        <v>0</v>
      </c>
      <c r="O88" s="445">
        <f>[1]KIADÁS!$BG$1456-[1]KIADÁS!$CE$1456</f>
        <v>0</v>
      </c>
      <c r="P88" s="532">
        <f>[1]KIADÁS!$BE$1642-[1]KIADÁS!$CC$1642</f>
        <v>0</v>
      </c>
      <c r="Q88" s="445">
        <f>[1]KIADÁS!$BF$1642-[1]KIADÁS!$CD$1642</f>
        <v>3000000</v>
      </c>
      <c r="R88" s="445">
        <f>[1]KIADÁS!$BG$1642-[1]KIADÁS!$CE$1642</f>
        <v>0</v>
      </c>
      <c r="S88" s="532">
        <f>[1]KIADÁS!$BE$1724-[1]KIADÁS!$CC$1724</f>
        <v>0</v>
      </c>
      <c r="T88" s="445">
        <f>[1]KIADÁS!$BF$1724-[1]KIADÁS!$CD$1724</f>
        <v>0</v>
      </c>
      <c r="U88" s="445">
        <f>[1]KIADÁS!$BG$1724-[1]KIADÁS!$CE$1724</f>
        <v>0</v>
      </c>
      <c r="V88" s="532">
        <f>[1]KIADÁS!$BE$1798-[1]KIADÁS!$CC$1798</f>
        <v>0</v>
      </c>
      <c r="W88" s="445">
        <f>[1]KIADÁS!$BF$1798-[1]KIADÁS!$CD$1798</f>
        <v>0</v>
      </c>
      <c r="X88" s="446">
        <f>[1]KIADÁS!$BG$1798-[1]KIADÁS!$CE$1798</f>
        <v>0</v>
      </c>
      <c r="Y88" s="135"/>
    </row>
    <row r="89" spans="1:31" s="86" customFormat="1" ht="13.8">
      <c r="A89" s="443">
        <v>6</v>
      </c>
      <c r="B89" s="527" t="s">
        <v>92</v>
      </c>
      <c r="C89" s="439" t="s">
        <v>139</v>
      </c>
      <c r="D89" s="532">
        <f>[1]KIADÁS!$CF$1319+[1]KIADÁS!$CI$1319</f>
        <v>0</v>
      </c>
      <c r="E89" s="445">
        <f>[1]KIADÁS!$CG$1319+[1]KIADÁS!$CJ$1319</f>
        <v>0</v>
      </c>
      <c r="F89" s="445">
        <f>[1]KIADÁS!$CH$1319+[1]KIADÁS!$CK$1319</f>
        <v>0</v>
      </c>
      <c r="G89" s="532">
        <f>[1]KIADÁS!$CF$1377+[1]KIADÁS!$CI$1377</f>
        <v>0</v>
      </c>
      <c r="H89" s="445">
        <f>[1]KIADÁS!$CG$1377+[1]KIADÁS!$CJ$1377</f>
        <v>0</v>
      </c>
      <c r="I89" s="445">
        <f>[1]KIADÁS!$CH$1377+[1]KIADÁS!$CK$1377</f>
        <v>0</v>
      </c>
      <c r="J89" s="532">
        <f>[1]KIADÁS!$CF$1417+[1]KIADÁS!$CI$1417</f>
        <v>0</v>
      </c>
      <c r="K89" s="445">
        <f>[1]KIADÁS!$CG$1417+[1]KIADÁS!$CJ$1417</f>
        <v>0</v>
      </c>
      <c r="L89" s="445">
        <f>[1]KIADÁS!$CH$1417+[1]KIADÁS!$CK$1417</f>
        <v>0</v>
      </c>
      <c r="M89" s="532">
        <f>[1]KIADÁS!$CF$1456+[1]KIADÁS!$CI$1456</f>
        <v>0</v>
      </c>
      <c r="N89" s="445">
        <f>[1]KIADÁS!$CG$1456+[1]KIADÁS!$CJ$1456</f>
        <v>0</v>
      </c>
      <c r="O89" s="445">
        <f>[1]KIADÁS!$CH$1456+[1]KIADÁS!$CK$1456</f>
        <v>0</v>
      </c>
      <c r="P89" s="532">
        <f>[1]KIADÁS!$CF$1642+[1]KIADÁS!$CI$1642</f>
        <v>0</v>
      </c>
      <c r="Q89" s="445">
        <f>[1]KIADÁS!$CG$1642+[1]KIADÁS!$CJ$1642</f>
        <v>0</v>
      </c>
      <c r="R89" s="445">
        <f>[1]KIADÁS!$CH$1642+[1]KIADÁS!$CK$1642</f>
        <v>0</v>
      </c>
      <c r="S89" s="532">
        <f>[1]KIADÁS!$CF$1724+[1]KIADÁS!$CI$1724</f>
        <v>0</v>
      </c>
      <c r="T89" s="445">
        <f>[1]KIADÁS!$CG$1724+[1]KIADÁS!$CJ$1724</f>
        <v>0</v>
      </c>
      <c r="U89" s="445">
        <f>[1]KIADÁS!$CH$1724+[1]KIADÁS!$CK$1724</f>
        <v>0</v>
      </c>
      <c r="V89" s="532">
        <f>[1]KIADÁS!$CF$1798+[1]KIADÁS!$CI$1798</f>
        <v>0</v>
      </c>
      <c r="W89" s="445">
        <f>[1]KIADÁS!$CG$1798+[1]KIADÁS!$CJ$1798</f>
        <v>0</v>
      </c>
      <c r="X89" s="446">
        <f>[1]KIADÁS!$CH$1798+[1]KIADÁS!$CK$1798</f>
        <v>0</v>
      </c>
      <c r="Y89" s="135"/>
    </row>
    <row r="90" spans="1:31" s="87" customFormat="1" ht="13.8">
      <c r="A90" s="458"/>
      <c r="B90" s="529" t="s">
        <v>51</v>
      </c>
      <c r="C90" s="530"/>
      <c r="D90" s="533">
        <f t="shared" ref="D90:X90" si="12">SUM(D84:D89)</f>
        <v>0</v>
      </c>
      <c r="E90" s="533">
        <f t="shared" si="12"/>
        <v>0</v>
      </c>
      <c r="F90" s="533">
        <f t="shared" si="12"/>
        <v>0</v>
      </c>
      <c r="G90" s="533">
        <f t="shared" si="12"/>
        <v>0</v>
      </c>
      <c r="H90" s="533">
        <f t="shared" si="12"/>
        <v>7027120</v>
      </c>
      <c r="I90" s="533">
        <f t="shared" si="12"/>
        <v>0</v>
      </c>
      <c r="J90" s="533">
        <f t="shared" si="12"/>
        <v>0</v>
      </c>
      <c r="K90" s="533">
        <f t="shared" si="12"/>
        <v>4300000</v>
      </c>
      <c r="L90" s="533">
        <f t="shared" si="12"/>
        <v>0</v>
      </c>
      <c r="M90" s="533">
        <f t="shared" si="12"/>
        <v>0</v>
      </c>
      <c r="N90" s="533">
        <f t="shared" si="12"/>
        <v>0</v>
      </c>
      <c r="O90" s="533">
        <f t="shared" si="12"/>
        <v>0</v>
      </c>
      <c r="P90" s="533">
        <f t="shared" si="12"/>
        <v>0</v>
      </c>
      <c r="Q90" s="533">
        <f t="shared" si="12"/>
        <v>3000000</v>
      </c>
      <c r="R90" s="533">
        <f t="shared" si="12"/>
        <v>0</v>
      </c>
      <c r="S90" s="533">
        <f t="shared" si="12"/>
        <v>0</v>
      </c>
      <c r="T90" s="533">
        <f t="shared" si="12"/>
        <v>0</v>
      </c>
      <c r="U90" s="533">
        <f t="shared" si="12"/>
        <v>0</v>
      </c>
      <c r="V90" s="533">
        <f t="shared" si="12"/>
        <v>0</v>
      </c>
      <c r="W90" s="533">
        <f t="shared" si="12"/>
        <v>0</v>
      </c>
      <c r="X90" s="534">
        <f t="shared" si="12"/>
        <v>0</v>
      </c>
      <c r="Y90" s="104"/>
    </row>
    <row r="91" spans="1:31" s="86" customFormat="1" ht="13.8">
      <c r="A91" s="443" t="s">
        <v>74</v>
      </c>
      <c r="B91" s="527" t="s">
        <v>54</v>
      </c>
      <c r="C91" s="528"/>
      <c r="D91" s="837"/>
      <c r="E91" s="838"/>
      <c r="F91" s="838"/>
      <c r="G91" s="837"/>
      <c r="H91" s="838"/>
      <c r="I91" s="838"/>
      <c r="J91" s="837"/>
      <c r="K91" s="838"/>
      <c r="L91" s="838"/>
      <c r="M91" s="837"/>
      <c r="N91" s="838"/>
      <c r="O91" s="838"/>
      <c r="P91" s="837"/>
      <c r="Q91" s="838"/>
      <c r="R91" s="838"/>
      <c r="S91" s="837"/>
      <c r="T91" s="838"/>
      <c r="U91" s="838"/>
      <c r="V91" s="837"/>
      <c r="W91" s="838"/>
      <c r="X91" s="840"/>
      <c r="Y91" s="136"/>
    </row>
    <row r="92" spans="1:31" s="86" customFormat="1" ht="13.8">
      <c r="A92" s="443">
        <v>7</v>
      </c>
      <c r="B92" s="527" t="s">
        <v>56</v>
      </c>
      <c r="C92" s="528" t="s">
        <v>140</v>
      </c>
      <c r="D92" s="532">
        <f>[1]KIADÁS!$CO$1319</f>
        <v>0</v>
      </c>
      <c r="E92" s="445">
        <f>[1]KIADÁS!$CP$1319</f>
        <v>0</v>
      </c>
      <c r="F92" s="445">
        <f>[1]KIADÁS!$CQ$1319</f>
        <v>0</v>
      </c>
      <c r="G92" s="532">
        <f>[1]KIADÁS!$CO$1377</f>
        <v>0</v>
      </c>
      <c r="H92" s="445">
        <f>[1]KIADÁS!$CP$1377</f>
        <v>0</v>
      </c>
      <c r="I92" s="445">
        <f>[1]KIADÁS!$CQ$1377</f>
        <v>0</v>
      </c>
      <c r="J92" s="532">
        <f>[1]KIADÁS!$CO$1417</f>
        <v>0</v>
      </c>
      <c r="K92" s="445">
        <f>[1]KIADÁS!$CP$1417</f>
        <v>0</v>
      </c>
      <c r="L92" s="445">
        <f>[1]KIADÁS!$CQ$1417</f>
        <v>0</v>
      </c>
      <c r="M92" s="532">
        <f>[1]KIADÁS!$CO$1456</f>
        <v>0</v>
      </c>
      <c r="N92" s="445">
        <f>[1]KIADÁS!$CP$1456</f>
        <v>0</v>
      </c>
      <c r="O92" s="445">
        <f>[1]KIADÁS!$CQ$1456</f>
        <v>0</v>
      </c>
      <c r="P92" s="532">
        <f>[1]KIADÁS!$CO$1642</f>
        <v>0</v>
      </c>
      <c r="Q92" s="445">
        <f>[1]KIADÁS!$CP$1642</f>
        <v>0</v>
      </c>
      <c r="R92" s="445">
        <f>[1]KIADÁS!$CQ$1642</f>
        <v>0</v>
      </c>
      <c r="S92" s="532">
        <f>[1]KIADÁS!$CO$1724</f>
        <v>0</v>
      </c>
      <c r="T92" s="445">
        <f>[1]KIADÁS!$CP$1724</f>
        <v>0</v>
      </c>
      <c r="U92" s="445">
        <f>[1]KIADÁS!$CQ$1724</f>
        <v>0</v>
      </c>
      <c r="V92" s="532">
        <f>[1]KIADÁS!$CO$1798</f>
        <v>0</v>
      </c>
      <c r="W92" s="445">
        <f>[1]KIADÁS!$CP$1798</f>
        <v>0</v>
      </c>
      <c r="X92" s="446">
        <f>[1]KIADÁS!$CQ$1798</f>
        <v>0</v>
      </c>
      <c r="Y92" s="135"/>
    </row>
    <row r="93" spans="1:31" s="86" customFormat="1" ht="13.8">
      <c r="A93" s="443">
        <v>8</v>
      </c>
      <c r="B93" s="527" t="s">
        <v>57</v>
      </c>
      <c r="C93" s="528" t="s">
        <v>141</v>
      </c>
      <c r="D93" s="532">
        <f>[1]KIADÁS!$CR$1319</f>
        <v>0</v>
      </c>
      <c r="E93" s="445">
        <f>[1]KIADÁS!$CS$1319</f>
        <v>0</v>
      </c>
      <c r="F93" s="445">
        <f>[1]KIADÁS!$CT$1319</f>
        <v>0</v>
      </c>
      <c r="G93" s="532">
        <f>[1]KIADÁS!$CR$1377</f>
        <v>0</v>
      </c>
      <c r="H93" s="445">
        <f>[1]KIADÁS!$CS$1377</f>
        <v>0</v>
      </c>
      <c r="I93" s="445">
        <f>[1]KIADÁS!$CT$1377</f>
        <v>0</v>
      </c>
      <c r="J93" s="532">
        <f>[1]KIADÁS!$CR$1417</f>
        <v>0</v>
      </c>
      <c r="K93" s="445">
        <f>[1]KIADÁS!$CS$1417</f>
        <v>0</v>
      </c>
      <c r="L93" s="445">
        <f>[1]KIADÁS!$CT$1417</f>
        <v>0</v>
      </c>
      <c r="M93" s="532">
        <f>[1]KIADÁS!$CR$1456</f>
        <v>0</v>
      </c>
      <c r="N93" s="445">
        <f>[1]KIADÁS!$CS$1456</f>
        <v>0</v>
      </c>
      <c r="O93" s="445">
        <f>[1]KIADÁS!$CT$1456</f>
        <v>0</v>
      </c>
      <c r="P93" s="532">
        <f>[1]KIADÁS!$CR$1642</f>
        <v>0</v>
      </c>
      <c r="Q93" s="445">
        <f>[1]KIADÁS!$CS$1642</f>
        <v>0</v>
      </c>
      <c r="R93" s="445">
        <f>[1]KIADÁS!$CT$1642</f>
        <v>0</v>
      </c>
      <c r="S93" s="532">
        <f>[1]KIADÁS!$CR$1724</f>
        <v>0</v>
      </c>
      <c r="T93" s="445">
        <f>[1]KIADÁS!$CS$1724</f>
        <v>0</v>
      </c>
      <c r="U93" s="445">
        <f>[1]KIADÁS!$CT$1724</f>
        <v>0</v>
      </c>
      <c r="V93" s="532">
        <f>[1]KIADÁS!$CR$1798</f>
        <v>0</v>
      </c>
      <c r="W93" s="445">
        <f>[1]KIADÁS!$CS$1798</f>
        <v>0</v>
      </c>
      <c r="X93" s="446">
        <f>[1]KIADÁS!$CT$1798</f>
        <v>0</v>
      </c>
      <c r="Y93" s="135"/>
    </row>
    <row r="94" spans="1:31" s="86" customFormat="1" ht="13.8">
      <c r="A94" s="443">
        <v>9</v>
      </c>
      <c r="B94" s="527" t="s">
        <v>58</v>
      </c>
      <c r="C94" s="528" t="s">
        <v>142</v>
      </c>
      <c r="D94" s="532">
        <f>[1]KIADÁS!$CU$1319</f>
        <v>0</v>
      </c>
      <c r="E94" s="445">
        <f>[1]KIADÁS!$CV$1319</f>
        <v>0</v>
      </c>
      <c r="F94" s="445">
        <f>[1]KIADÁS!$CW$1319</f>
        <v>0</v>
      </c>
      <c r="G94" s="532">
        <f>[1]KIADÁS!$CU$1377</f>
        <v>0</v>
      </c>
      <c r="H94" s="445">
        <f>[1]KIADÁS!$CV$1377</f>
        <v>0</v>
      </c>
      <c r="I94" s="445">
        <f>[1]KIADÁS!$CW$1377</f>
        <v>0</v>
      </c>
      <c r="J94" s="532">
        <f>[1]KIADÁS!$CU$1417</f>
        <v>0</v>
      </c>
      <c r="K94" s="445">
        <f>[1]KIADÁS!$CV$1417</f>
        <v>0</v>
      </c>
      <c r="L94" s="445">
        <f>[1]KIADÁS!$CW$1417</f>
        <v>0</v>
      </c>
      <c r="M94" s="532">
        <f>[1]KIADÁS!$CU$1456</f>
        <v>0</v>
      </c>
      <c r="N94" s="445">
        <f>[1]KIADÁS!$CV$1456</f>
        <v>0</v>
      </c>
      <c r="O94" s="445">
        <f>[1]KIADÁS!$CW$1456</f>
        <v>0</v>
      </c>
      <c r="P94" s="532">
        <f>[1]KIADÁS!$CU$1642</f>
        <v>0</v>
      </c>
      <c r="Q94" s="445">
        <f>[1]KIADÁS!$CV$1642</f>
        <v>0</v>
      </c>
      <c r="R94" s="445">
        <f>[1]KIADÁS!$CW$1642</f>
        <v>0</v>
      </c>
      <c r="S94" s="532">
        <f>[1]KIADÁS!$CU$1724</f>
        <v>0</v>
      </c>
      <c r="T94" s="445">
        <f>[1]KIADÁS!$CV$1724</f>
        <v>0</v>
      </c>
      <c r="U94" s="445">
        <f>[1]KIADÁS!$CW$1724</f>
        <v>0</v>
      </c>
      <c r="V94" s="532">
        <f>[1]KIADÁS!$CU$1798</f>
        <v>0</v>
      </c>
      <c r="W94" s="445">
        <f>[1]KIADÁS!$CV$1798</f>
        <v>0</v>
      </c>
      <c r="X94" s="446">
        <f>[1]KIADÁS!$CW$1798</f>
        <v>0</v>
      </c>
      <c r="Y94" s="135"/>
    </row>
    <row r="95" spans="1:31" s="86" customFormat="1" ht="13.8">
      <c r="A95" s="443">
        <v>10</v>
      </c>
      <c r="B95" s="527" t="s">
        <v>13</v>
      </c>
      <c r="C95" s="528" t="s">
        <v>139</v>
      </c>
      <c r="D95" s="532">
        <f>[1]KIADÁS!$CL$1319</f>
        <v>0</v>
      </c>
      <c r="E95" s="445">
        <f>[1]KIADÁS!$CM$1319</f>
        <v>0</v>
      </c>
      <c r="F95" s="445">
        <f>[1]KIADÁS!$CN$1319</f>
        <v>0</v>
      </c>
      <c r="G95" s="532">
        <f>[1]KIADÁS!$CL$1377</f>
        <v>0</v>
      </c>
      <c r="H95" s="445">
        <f>[1]KIADÁS!$CM$1377</f>
        <v>0</v>
      </c>
      <c r="I95" s="445">
        <f>[1]KIADÁS!$CN$1377</f>
        <v>0</v>
      </c>
      <c r="J95" s="532">
        <f>[1]KIADÁS!$CL$1417</f>
        <v>0</v>
      </c>
      <c r="K95" s="445">
        <f>[1]KIADÁS!$CM$1417</f>
        <v>0</v>
      </c>
      <c r="L95" s="445">
        <f>[1]KIADÁS!$CN$1417</f>
        <v>0</v>
      </c>
      <c r="M95" s="532">
        <f>[1]KIADÁS!$CL$1456</f>
        <v>0</v>
      </c>
      <c r="N95" s="445">
        <f>[1]KIADÁS!$CM$1456</f>
        <v>0</v>
      </c>
      <c r="O95" s="445">
        <f>[1]KIADÁS!$CN$1456</f>
        <v>0</v>
      </c>
      <c r="P95" s="532">
        <f>[1]KIADÁS!$CL$1642</f>
        <v>0</v>
      </c>
      <c r="Q95" s="445">
        <f>[1]KIADÁS!$CM$1642</f>
        <v>0</v>
      </c>
      <c r="R95" s="445">
        <f>[1]KIADÁS!$CN$1642</f>
        <v>0</v>
      </c>
      <c r="S95" s="532">
        <f>[1]KIADÁS!$CL$1724</f>
        <v>0</v>
      </c>
      <c r="T95" s="445">
        <f>[1]KIADÁS!$CM$1724</f>
        <v>0</v>
      </c>
      <c r="U95" s="445">
        <f>[1]KIADÁS!$CN$1724</f>
        <v>0</v>
      </c>
      <c r="V95" s="532">
        <f>[1]KIADÁS!$CL$1798</f>
        <v>0</v>
      </c>
      <c r="W95" s="445">
        <f>[1]KIADÁS!$CM$1798</f>
        <v>0</v>
      </c>
      <c r="X95" s="446">
        <f>[1]KIADÁS!$CN$1798</f>
        <v>0</v>
      </c>
      <c r="Y95" s="135"/>
    </row>
    <row r="96" spans="1:31" s="87" customFormat="1" ht="13.8">
      <c r="A96" s="458"/>
      <c r="B96" s="529" t="s">
        <v>59</v>
      </c>
      <c r="C96" s="530"/>
      <c r="D96" s="533">
        <f t="shared" ref="D96:X96" si="13">SUM(D92,D93,D94,D95)</f>
        <v>0</v>
      </c>
      <c r="E96" s="447">
        <f t="shared" si="13"/>
        <v>0</v>
      </c>
      <c r="F96" s="447">
        <f t="shared" si="13"/>
        <v>0</v>
      </c>
      <c r="G96" s="533">
        <f t="shared" si="13"/>
        <v>0</v>
      </c>
      <c r="H96" s="447">
        <f t="shared" si="13"/>
        <v>0</v>
      </c>
      <c r="I96" s="447">
        <f t="shared" si="13"/>
        <v>0</v>
      </c>
      <c r="J96" s="533">
        <f t="shared" si="13"/>
        <v>0</v>
      </c>
      <c r="K96" s="447">
        <f t="shared" si="13"/>
        <v>0</v>
      </c>
      <c r="L96" s="447">
        <f t="shared" si="13"/>
        <v>0</v>
      </c>
      <c r="M96" s="533">
        <f t="shared" si="13"/>
        <v>0</v>
      </c>
      <c r="N96" s="447">
        <f t="shared" si="13"/>
        <v>0</v>
      </c>
      <c r="O96" s="447">
        <f t="shared" si="13"/>
        <v>0</v>
      </c>
      <c r="P96" s="533">
        <f t="shared" si="13"/>
        <v>0</v>
      </c>
      <c r="Q96" s="447">
        <f t="shared" si="13"/>
        <v>0</v>
      </c>
      <c r="R96" s="447">
        <f t="shared" si="13"/>
        <v>0</v>
      </c>
      <c r="S96" s="533">
        <f t="shared" si="13"/>
        <v>0</v>
      </c>
      <c r="T96" s="447">
        <f t="shared" si="13"/>
        <v>0</v>
      </c>
      <c r="U96" s="447">
        <f t="shared" si="13"/>
        <v>0</v>
      </c>
      <c r="V96" s="533">
        <f t="shared" si="13"/>
        <v>0</v>
      </c>
      <c r="W96" s="447">
        <f t="shared" si="13"/>
        <v>0</v>
      </c>
      <c r="X96" s="448">
        <f t="shared" si="13"/>
        <v>0</v>
      </c>
      <c r="Y96" s="104"/>
    </row>
    <row r="97" spans="1:25" s="86" customFormat="1" ht="13.8">
      <c r="A97" s="443" t="s">
        <v>75</v>
      </c>
      <c r="B97" s="527" t="s">
        <v>76</v>
      </c>
      <c r="C97" s="439"/>
      <c r="D97" s="837"/>
      <c r="E97" s="838"/>
      <c r="F97" s="838"/>
      <c r="G97" s="837"/>
      <c r="H97" s="838"/>
      <c r="I97" s="838"/>
      <c r="J97" s="837"/>
      <c r="K97" s="838"/>
      <c r="L97" s="838"/>
      <c r="M97" s="837"/>
      <c r="N97" s="838"/>
      <c r="O97" s="838"/>
      <c r="P97" s="837"/>
      <c r="Q97" s="838"/>
      <c r="R97" s="838"/>
      <c r="S97" s="837"/>
      <c r="T97" s="838"/>
      <c r="U97" s="838"/>
      <c r="V97" s="837"/>
      <c r="W97" s="838"/>
      <c r="X97" s="840"/>
      <c r="Y97" s="136"/>
    </row>
    <row r="98" spans="1:25" s="86" customFormat="1" ht="13.8">
      <c r="A98" s="443">
        <v>11</v>
      </c>
      <c r="B98" s="525" t="s">
        <v>259</v>
      </c>
      <c r="C98" s="528" t="s">
        <v>130</v>
      </c>
      <c r="D98" s="532">
        <f>[1]KIADÁS!$EE$1319</f>
        <v>0</v>
      </c>
      <c r="E98" s="445">
        <f>[1]KIADÁS!$EF$1319</f>
        <v>0</v>
      </c>
      <c r="F98" s="445">
        <f>[1]KIADÁS!$EG$1319</f>
        <v>0</v>
      </c>
      <c r="G98" s="532">
        <f>[1]KIADÁS!$EE$1377</f>
        <v>0</v>
      </c>
      <c r="H98" s="445">
        <f>[1]KIADÁS!$EF$1377</f>
        <v>0</v>
      </c>
      <c r="I98" s="445">
        <f>[1]KIADÁS!$EG$1377</f>
        <v>0</v>
      </c>
      <c r="J98" s="532">
        <f>[1]KIADÁS!$EE$1417</f>
        <v>0</v>
      </c>
      <c r="K98" s="445">
        <f>[1]KIADÁS!$EF$1417</f>
        <v>0</v>
      </c>
      <c r="L98" s="445">
        <f>[1]KIADÁS!$EG$1417</f>
        <v>0</v>
      </c>
      <c r="M98" s="532">
        <f>[1]KIADÁS!$EE$1456</f>
        <v>0</v>
      </c>
      <c r="N98" s="445">
        <f>[1]KIADÁS!$EF$1456</f>
        <v>0</v>
      </c>
      <c r="O98" s="445">
        <f>[1]KIADÁS!$EG$1456</f>
        <v>0</v>
      </c>
      <c r="P98" s="532">
        <f>[1]KIADÁS!$EE$1642</f>
        <v>0</v>
      </c>
      <c r="Q98" s="445">
        <f>[1]KIADÁS!$EF$1642</f>
        <v>0</v>
      </c>
      <c r="R98" s="445">
        <f>[1]KIADÁS!$EG$1642</f>
        <v>0</v>
      </c>
      <c r="S98" s="532">
        <f>[1]KIADÁS!$EE$1724</f>
        <v>0</v>
      </c>
      <c r="T98" s="445">
        <f>[1]KIADÁS!$EF$1724</f>
        <v>0</v>
      </c>
      <c r="U98" s="445">
        <f>[1]KIADÁS!$EG$1724</f>
        <v>0</v>
      </c>
      <c r="V98" s="532">
        <f>[1]KIADÁS!$EE$1798</f>
        <v>0</v>
      </c>
      <c r="W98" s="445">
        <f>[1]KIADÁS!$EF$1798</f>
        <v>0</v>
      </c>
      <c r="X98" s="446">
        <f>[1]KIADÁS!$EG$1798</f>
        <v>0</v>
      </c>
      <c r="Y98" s="135"/>
    </row>
    <row r="99" spans="1:25" s="86" customFormat="1" ht="13.8">
      <c r="A99" s="443">
        <v>12</v>
      </c>
      <c r="B99" s="525" t="s">
        <v>260</v>
      </c>
      <c r="C99" s="528" t="s">
        <v>131</v>
      </c>
      <c r="D99" s="532">
        <f>[1]KIADÁS!$EB$1319</f>
        <v>0</v>
      </c>
      <c r="E99" s="445">
        <f>[1]KIADÁS!$EC$1319</f>
        <v>0</v>
      </c>
      <c r="F99" s="445">
        <f>[1]KIADÁS!$ED$1319</f>
        <v>0</v>
      </c>
      <c r="G99" s="532">
        <f>[1]KIADÁS!$EB$1377</f>
        <v>0</v>
      </c>
      <c r="H99" s="445">
        <f>[1]KIADÁS!$EC$1377</f>
        <v>0</v>
      </c>
      <c r="I99" s="445">
        <f>[1]KIADÁS!$ED$1377</f>
        <v>0</v>
      </c>
      <c r="J99" s="532">
        <f>[1]KIADÁS!$EB$1417</f>
        <v>0</v>
      </c>
      <c r="K99" s="445">
        <f>[1]KIADÁS!$EC$1417</f>
        <v>0</v>
      </c>
      <c r="L99" s="445">
        <f>[1]KIADÁS!$ED$1417</f>
        <v>0</v>
      </c>
      <c r="M99" s="532">
        <f>[1]KIADÁS!$EB$1456</f>
        <v>0</v>
      </c>
      <c r="N99" s="445">
        <f>[1]KIADÁS!$EC$1456</f>
        <v>0</v>
      </c>
      <c r="O99" s="445">
        <f>[1]KIADÁS!$ED$1456</f>
        <v>0</v>
      </c>
      <c r="P99" s="532">
        <f>[1]KIADÁS!$EB$1642</f>
        <v>0</v>
      </c>
      <c r="Q99" s="445">
        <f>[1]KIADÁS!$EC$1642</f>
        <v>0</v>
      </c>
      <c r="R99" s="445">
        <f>[1]KIADÁS!$ED$1642</f>
        <v>0</v>
      </c>
      <c r="S99" s="532">
        <f>[1]KIADÁS!$EB$1724</f>
        <v>0</v>
      </c>
      <c r="T99" s="445">
        <f>[1]KIADÁS!$EC$1724</f>
        <v>0</v>
      </c>
      <c r="U99" s="445">
        <f>[1]KIADÁS!$ED$1724</f>
        <v>0</v>
      </c>
      <c r="V99" s="532">
        <f>[1]KIADÁS!$EB$1798</f>
        <v>0</v>
      </c>
      <c r="W99" s="445">
        <f>[1]KIADÁS!$EC$1798</f>
        <v>0</v>
      </c>
      <c r="X99" s="446">
        <f>[1]KIADÁS!$ED$1798</f>
        <v>0</v>
      </c>
      <c r="Y99" s="135"/>
    </row>
    <row r="100" spans="1:25" s="86" customFormat="1" ht="24">
      <c r="A100" s="443">
        <v>13</v>
      </c>
      <c r="B100" s="526" t="s">
        <v>148</v>
      </c>
      <c r="C100" s="439" t="s">
        <v>132</v>
      </c>
      <c r="D100" s="532">
        <f>[1]KIADÁS!$EK$1319</f>
        <v>0</v>
      </c>
      <c r="E100" s="445">
        <f>[1]KIADÁS!$EL$1319</f>
        <v>0</v>
      </c>
      <c r="F100" s="445">
        <f>[1]KIADÁS!$EM$1319</f>
        <v>0</v>
      </c>
      <c r="G100" s="532">
        <f>[1]KIADÁS!$EK$1377</f>
        <v>0</v>
      </c>
      <c r="H100" s="445">
        <f>[1]KIADÁS!$EL$1377</f>
        <v>0</v>
      </c>
      <c r="I100" s="445">
        <f>[1]KIADÁS!$EM$1377</f>
        <v>0</v>
      </c>
      <c r="J100" s="532">
        <f>[1]KIADÁS!$EK$1417</f>
        <v>0</v>
      </c>
      <c r="K100" s="445">
        <f>[1]KIADÁS!$EL$1417</f>
        <v>0</v>
      </c>
      <c r="L100" s="445">
        <f>[1]KIADÁS!$EM$1417</f>
        <v>0</v>
      </c>
      <c r="M100" s="532">
        <f>[1]KIADÁS!$EK$1456</f>
        <v>0</v>
      </c>
      <c r="N100" s="445">
        <f>[1]KIADÁS!$EL$1456</f>
        <v>0</v>
      </c>
      <c r="O100" s="445">
        <f>[1]KIADÁS!$EM$1456</f>
        <v>0</v>
      </c>
      <c r="P100" s="532">
        <f>[1]KIADÁS!$EK$1642</f>
        <v>0</v>
      </c>
      <c r="Q100" s="445">
        <f>[1]KIADÁS!$EL$1642</f>
        <v>0</v>
      </c>
      <c r="R100" s="445">
        <f>[1]KIADÁS!$EM$1642</f>
        <v>0</v>
      </c>
      <c r="S100" s="532">
        <f>[1]KIADÁS!$EK$1724</f>
        <v>0</v>
      </c>
      <c r="T100" s="445">
        <f>[1]KIADÁS!$EL$1724</f>
        <v>0</v>
      </c>
      <c r="U100" s="445">
        <f>[1]KIADÁS!$EM$1724</f>
        <v>0</v>
      </c>
      <c r="V100" s="532">
        <f>[1]KIADÁS!$EK$1798</f>
        <v>0</v>
      </c>
      <c r="W100" s="445">
        <f>[1]KIADÁS!$EL$1798</f>
        <v>0</v>
      </c>
      <c r="X100" s="446">
        <f>[1]KIADÁS!$EM$1798</f>
        <v>0</v>
      </c>
      <c r="Y100" s="135"/>
    </row>
    <row r="101" spans="1:25" s="87" customFormat="1" ht="13.8">
      <c r="A101" s="458"/>
      <c r="B101" s="529" t="s">
        <v>89</v>
      </c>
      <c r="C101" s="441"/>
      <c r="D101" s="533">
        <f t="shared" ref="D101:X101" si="14">SUM(D98,D99,D100)</f>
        <v>0</v>
      </c>
      <c r="E101" s="447">
        <f t="shared" si="14"/>
        <v>0</v>
      </c>
      <c r="F101" s="447">
        <f t="shared" si="14"/>
        <v>0</v>
      </c>
      <c r="G101" s="533">
        <f t="shared" si="14"/>
        <v>0</v>
      </c>
      <c r="H101" s="447">
        <f t="shared" si="14"/>
        <v>0</v>
      </c>
      <c r="I101" s="447">
        <f t="shared" si="14"/>
        <v>0</v>
      </c>
      <c r="J101" s="533">
        <f t="shared" si="14"/>
        <v>0</v>
      </c>
      <c r="K101" s="447">
        <f t="shared" si="14"/>
        <v>0</v>
      </c>
      <c r="L101" s="447">
        <f t="shared" si="14"/>
        <v>0</v>
      </c>
      <c r="M101" s="533">
        <f t="shared" si="14"/>
        <v>0</v>
      </c>
      <c r="N101" s="447">
        <f t="shared" si="14"/>
        <v>0</v>
      </c>
      <c r="O101" s="447">
        <f t="shared" si="14"/>
        <v>0</v>
      </c>
      <c r="P101" s="533">
        <f t="shared" si="14"/>
        <v>0</v>
      </c>
      <c r="Q101" s="447">
        <f t="shared" si="14"/>
        <v>0</v>
      </c>
      <c r="R101" s="447">
        <f t="shared" si="14"/>
        <v>0</v>
      </c>
      <c r="S101" s="533">
        <f t="shared" si="14"/>
        <v>0</v>
      </c>
      <c r="T101" s="447">
        <f t="shared" si="14"/>
        <v>0</v>
      </c>
      <c r="U101" s="447">
        <f t="shared" si="14"/>
        <v>0</v>
      </c>
      <c r="V101" s="533">
        <f t="shared" si="14"/>
        <v>0</v>
      </c>
      <c r="W101" s="447">
        <f t="shared" si="14"/>
        <v>0</v>
      </c>
      <c r="X101" s="448">
        <f t="shared" si="14"/>
        <v>0</v>
      </c>
      <c r="Y101" s="104"/>
    </row>
    <row r="102" spans="1:25" s="87" customFormat="1" ht="14.4" thickBot="1">
      <c r="A102" s="462"/>
      <c r="B102" s="531" t="s">
        <v>97</v>
      </c>
      <c r="C102" s="442"/>
      <c r="D102" s="535">
        <f t="shared" ref="D102:X102" si="15">SUM(D101,D96,D90)</f>
        <v>0</v>
      </c>
      <c r="E102" s="449">
        <f t="shared" si="15"/>
        <v>0</v>
      </c>
      <c r="F102" s="449">
        <f t="shared" si="15"/>
        <v>0</v>
      </c>
      <c r="G102" s="535">
        <f t="shared" si="15"/>
        <v>0</v>
      </c>
      <c r="H102" s="449">
        <f t="shared" si="15"/>
        <v>7027120</v>
      </c>
      <c r="I102" s="449">
        <f t="shared" si="15"/>
        <v>0</v>
      </c>
      <c r="J102" s="535">
        <f t="shared" si="15"/>
        <v>0</v>
      </c>
      <c r="K102" s="449">
        <f t="shared" si="15"/>
        <v>4300000</v>
      </c>
      <c r="L102" s="449">
        <f t="shared" si="15"/>
        <v>0</v>
      </c>
      <c r="M102" s="535">
        <f t="shared" si="15"/>
        <v>0</v>
      </c>
      <c r="N102" s="449">
        <f t="shared" si="15"/>
        <v>0</v>
      </c>
      <c r="O102" s="449">
        <f t="shared" si="15"/>
        <v>0</v>
      </c>
      <c r="P102" s="535">
        <f t="shared" si="15"/>
        <v>0</v>
      </c>
      <c r="Q102" s="449">
        <f t="shared" si="15"/>
        <v>3000000</v>
      </c>
      <c r="R102" s="449">
        <f t="shared" si="15"/>
        <v>0</v>
      </c>
      <c r="S102" s="535">
        <f t="shared" si="15"/>
        <v>0</v>
      </c>
      <c r="T102" s="449">
        <f t="shared" si="15"/>
        <v>0</v>
      </c>
      <c r="U102" s="449">
        <f t="shared" si="15"/>
        <v>0</v>
      </c>
      <c r="V102" s="535">
        <f t="shared" si="15"/>
        <v>0</v>
      </c>
      <c r="W102" s="449">
        <f t="shared" si="15"/>
        <v>0</v>
      </c>
      <c r="X102" s="536">
        <f t="shared" si="15"/>
        <v>0</v>
      </c>
      <c r="Y102" s="104"/>
    </row>
    <row r="126" spans="1:24" ht="12.6" thickBot="1"/>
    <row r="127" spans="1:24" s="106" customFormat="1" ht="15" customHeight="1" thickBot="1">
      <c r="A127" s="105"/>
      <c r="C127" s="764" t="s">
        <v>250</v>
      </c>
      <c r="D127" s="765"/>
      <c r="E127" s="765"/>
      <c r="F127" s="765"/>
      <c r="G127" s="765"/>
      <c r="H127" s="765"/>
      <c r="I127" s="765"/>
      <c r="J127" s="765"/>
      <c r="K127" s="765"/>
      <c r="L127" s="765"/>
      <c r="M127" s="765"/>
      <c r="N127" s="765"/>
      <c r="O127" s="765"/>
      <c r="P127" s="765"/>
      <c r="Q127" s="765"/>
      <c r="R127" s="765"/>
      <c r="S127" s="765"/>
      <c r="T127" s="765"/>
      <c r="U127" s="765"/>
      <c r="V127" s="765"/>
      <c r="W127" s="765"/>
      <c r="X127" s="766"/>
    </row>
    <row r="128" spans="1:24" s="106" customFormat="1" ht="32.25" customHeight="1">
      <c r="A128" s="105"/>
      <c r="C128" s="767" t="s">
        <v>190</v>
      </c>
      <c r="D128" s="801" t="s">
        <v>315</v>
      </c>
      <c r="E128" s="802"/>
      <c r="F128" s="803"/>
      <c r="G128" s="804" t="s">
        <v>189</v>
      </c>
      <c r="H128" s="802"/>
      <c r="I128" s="803"/>
      <c r="J128" s="804" t="s">
        <v>317</v>
      </c>
      <c r="K128" s="802"/>
      <c r="L128" s="803"/>
      <c r="M128" s="851">
        <v>900060</v>
      </c>
      <c r="N128" s="852"/>
      <c r="O128" s="853"/>
      <c r="P128" s="804"/>
      <c r="Q128" s="802"/>
      <c r="R128" s="803"/>
      <c r="S128" s="804"/>
      <c r="T128" s="802"/>
      <c r="U128" s="802"/>
      <c r="V128" s="769" t="s">
        <v>320</v>
      </c>
      <c r="W128" s="770"/>
      <c r="X128" s="771"/>
    </row>
    <row r="129" spans="1:31" s="106" customFormat="1" ht="73.5" customHeight="1" thickBot="1">
      <c r="A129" s="105"/>
      <c r="C129" s="768"/>
      <c r="D129" s="792" t="s">
        <v>314</v>
      </c>
      <c r="E129" s="793"/>
      <c r="F129" s="794"/>
      <c r="G129" s="795" t="s">
        <v>316</v>
      </c>
      <c r="H129" s="793"/>
      <c r="I129" s="794"/>
      <c r="J129" s="795" t="s">
        <v>318</v>
      </c>
      <c r="K129" s="793"/>
      <c r="L129" s="794"/>
      <c r="M129" s="796" t="s">
        <v>383</v>
      </c>
      <c r="N129" s="797"/>
      <c r="O129" s="798"/>
      <c r="P129" s="795"/>
      <c r="Q129" s="793"/>
      <c r="R129" s="794"/>
      <c r="S129" s="795"/>
      <c r="T129" s="793"/>
      <c r="U129" s="793"/>
      <c r="V129" s="772"/>
      <c r="W129" s="773"/>
      <c r="X129" s="774"/>
    </row>
    <row r="130" spans="1:31" s="106" customFormat="1" ht="71.400000000000006" customHeight="1">
      <c r="A130" s="434" t="s">
        <v>33</v>
      </c>
      <c r="B130" s="435" t="s">
        <v>105</v>
      </c>
      <c r="C130" s="444" t="s">
        <v>206</v>
      </c>
      <c r="D130" s="469" t="s">
        <v>124</v>
      </c>
      <c r="E130" s="470" t="s">
        <v>125</v>
      </c>
      <c r="F130" s="470" t="s">
        <v>126</v>
      </c>
      <c r="G130" s="470" t="s">
        <v>124</v>
      </c>
      <c r="H130" s="470" t="s">
        <v>125</v>
      </c>
      <c r="I130" s="470" t="s">
        <v>126</v>
      </c>
      <c r="J130" s="470" t="s">
        <v>124</v>
      </c>
      <c r="K130" s="470" t="s">
        <v>125</v>
      </c>
      <c r="L130" s="470" t="s">
        <v>126</v>
      </c>
      <c r="M130" s="470" t="s">
        <v>124</v>
      </c>
      <c r="N130" s="470" t="s">
        <v>125</v>
      </c>
      <c r="O130" s="470" t="s">
        <v>126</v>
      </c>
      <c r="P130" s="470" t="s">
        <v>124</v>
      </c>
      <c r="Q130" s="470" t="s">
        <v>125</v>
      </c>
      <c r="R130" s="470" t="s">
        <v>126</v>
      </c>
      <c r="S130" s="470" t="s">
        <v>124</v>
      </c>
      <c r="T130" s="470" t="s">
        <v>125</v>
      </c>
      <c r="U130" s="488" t="s">
        <v>126</v>
      </c>
      <c r="V130" s="489" t="s">
        <v>124</v>
      </c>
      <c r="W130" s="479" t="s">
        <v>125</v>
      </c>
      <c r="X130" s="480" t="s">
        <v>126</v>
      </c>
      <c r="AE130" s="107"/>
    </row>
    <row r="131" spans="1:31" s="86" customFormat="1" ht="13.8">
      <c r="A131" s="443" t="s">
        <v>45</v>
      </c>
      <c r="B131" s="527" t="s">
        <v>47</v>
      </c>
      <c r="C131" s="439" t="s">
        <v>289</v>
      </c>
      <c r="D131" s="837"/>
      <c r="E131" s="838"/>
      <c r="F131" s="838"/>
      <c r="G131" s="838"/>
      <c r="H131" s="838"/>
      <c r="I131" s="838"/>
      <c r="J131" s="838"/>
      <c r="K131" s="838"/>
      <c r="L131" s="838"/>
      <c r="M131" s="838"/>
      <c r="N131" s="838"/>
      <c r="O131" s="838"/>
      <c r="P131" s="838"/>
      <c r="Q131" s="838"/>
      <c r="R131" s="838"/>
      <c r="S131" s="838"/>
      <c r="T131" s="838"/>
      <c r="U131" s="839"/>
      <c r="V131" s="834"/>
      <c r="W131" s="835"/>
      <c r="X131" s="836"/>
      <c r="Y131" s="134"/>
    </row>
    <row r="132" spans="1:31" s="86" customFormat="1" ht="13.8">
      <c r="A132" s="443">
        <v>1</v>
      </c>
      <c r="B132" s="527" t="s">
        <v>1</v>
      </c>
      <c r="C132" s="528" t="s">
        <v>133</v>
      </c>
      <c r="D132" s="532">
        <f>[1]KIADÁS!$O$1828</f>
        <v>0</v>
      </c>
      <c r="E132" s="445">
        <f>[1]KIADÁS!$P$1828</f>
        <v>0</v>
      </c>
      <c r="F132" s="445">
        <f>[1]KIADÁS!$Q$1828</f>
        <v>0</v>
      </c>
      <c r="G132" s="532">
        <f>[1]KIADÁS!$O$1876</f>
        <v>0</v>
      </c>
      <c r="H132" s="445">
        <f>[1]KIADÁS!$P$1876</f>
        <v>0</v>
      </c>
      <c r="I132" s="445">
        <f>[1]KIADÁS!$Q$1876</f>
        <v>0</v>
      </c>
      <c r="J132" s="532">
        <f>[1]KIADÁS!$O$1915</f>
        <v>0</v>
      </c>
      <c r="K132" s="445">
        <f>[1]KIADÁS!$P$1915</f>
        <v>0</v>
      </c>
      <c r="L132" s="445">
        <f>[1]KIADÁS!$Q$1915</f>
        <v>0</v>
      </c>
      <c r="M132" s="532">
        <f>[1]KIADÁS!$O$1966</f>
        <v>0</v>
      </c>
      <c r="N132" s="445">
        <f>[1]KIADÁS!$P$1966</f>
        <v>0</v>
      </c>
      <c r="O132" s="445">
        <f>[1]KIADÁS!$Q$1966</f>
        <v>0</v>
      </c>
      <c r="P132" s="532">
        <f>[1]KIADÁS!$O$1996</f>
        <v>0</v>
      </c>
      <c r="Q132" s="445">
        <f>[1]KIADÁS!$P$1996</f>
        <v>0</v>
      </c>
      <c r="R132" s="445">
        <f>[1]KIADÁS!$Q$1996</f>
        <v>0</v>
      </c>
      <c r="S132" s="532">
        <f>[1]KIADÁS!$O$2041</f>
        <v>0</v>
      </c>
      <c r="T132" s="445">
        <f>[1]KIADÁS!$P$2041</f>
        <v>0</v>
      </c>
      <c r="U132" s="450">
        <f>[1]KIADÁS!$Q$2041</f>
        <v>0</v>
      </c>
      <c r="V132" s="451">
        <f t="shared" ref="V132:X138" si="16">D7+G7+J7+M7+P7+S7+V7+D33+G33+J33+M33+P33+S33+V33+D58+G58+J58+M58+P58+S58+V58+D84+G84+J84+M84+P84+S84+V84+D132+G132+J132+M132+P132+S132</f>
        <v>263705631.32863849</v>
      </c>
      <c r="W132" s="452">
        <f t="shared" si="16"/>
        <v>16600180</v>
      </c>
      <c r="X132" s="453">
        <f t="shared" si="16"/>
        <v>0</v>
      </c>
      <c r="Y132" s="135"/>
    </row>
    <row r="133" spans="1:31" s="86" customFormat="1" ht="24">
      <c r="A133" s="443">
        <v>2</v>
      </c>
      <c r="B133" s="527" t="s">
        <v>49</v>
      </c>
      <c r="C133" s="528" t="s">
        <v>134</v>
      </c>
      <c r="D133" s="532">
        <f>[1]KIADÁS!$R$1828</f>
        <v>0</v>
      </c>
      <c r="E133" s="445">
        <f>[1]KIADÁS!$S$1828</f>
        <v>0</v>
      </c>
      <c r="F133" s="445">
        <f>[1]KIADÁS!$T$1828</f>
        <v>0</v>
      </c>
      <c r="G133" s="532">
        <f>[1]KIADÁS!$R$1876</f>
        <v>0</v>
      </c>
      <c r="H133" s="445">
        <f>[1]KIADÁS!$S$1876</f>
        <v>0</v>
      </c>
      <c r="I133" s="445">
        <f>[1]KIADÁS!$T$1876</f>
        <v>0</v>
      </c>
      <c r="J133" s="532">
        <f>[1]KIADÁS!$R$1915</f>
        <v>0</v>
      </c>
      <c r="K133" s="445">
        <f>[1]KIADÁS!$S$1915</f>
        <v>0</v>
      </c>
      <c r="L133" s="445">
        <f>[1]KIADÁS!$T$1915</f>
        <v>0</v>
      </c>
      <c r="M133" s="532">
        <f>[1]KIADÁS!$R$1966</f>
        <v>0</v>
      </c>
      <c r="N133" s="445">
        <f>[1]KIADÁS!$S$1966</f>
        <v>0</v>
      </c>
      <c r="O133" s="445">
        <f>[1]KIADÁS!$T$1966</f>
        <v>0</v>
      </c>
      <c r="P133" s="532">
        <f>[1]KIADÁS!$R$1996</f>
        <v>0</v>
      </c>
      <c r="Q133" s="445">
        <f>[1]KIADÁS!$S$1996</f>
        <v>0</v>
      </c>
      <c r="R133" s="445">
        <f>[1]KIADÁS!$T$1996</f>
        <v>0</v>
      </c>
      <c r="S133" s="532">
        <f>[1]KIADÁS!$R$2041</f>
        <v>0</v>
      </c>
      <c r="T133" s="445">
        <f>[1]KIADÁS!$S$2041</f>
        <v>0</v>
      </c>
      <c r="U133" s="450">
        <f>[1]KIADÁS!$T$2041</f>
        <v>0</v>
      </c>
      <c r="V133" s="451">
        <f t="shared" si="16"/>
        <v>23344769.671361502</v>
      </c>
      <c r="W133" s="452">
        <f t="shared" si="16"/>
        <v>1448743.4</v>
      </c>
      <c r="X133" s="453">
        <f t="shared" si="16"/>
        <v>0</v>
      </c>
      <c r="Y133" s="135"/>
    </row>
    <row r="134" spans="1:31" s="86" customFormat="1" ht="13.8">
      <c r="A134" s="443">
        <v>3</v>
      </c>
      <c r="B134" s="527" t="s">
        <v>2</v>
      </c>
      <c r="C134" s="528" t="s">
        <v>136</v>
      </c>
      <c r="D134" s="532">
        <f>[1]KIADÁS!$U$1828</f>
        <v>0</v>
      </c>
      <c r="E134" s="445">
        <f>[1]KIADÁS!$V$1828</f>
        <v>0</v>
      </c>
      <c r="F134" s="445">
        <f>[1]KIADÁS!$W$1828</f>
        <v>0</v>
      </c>
      <c r="G134" s="532">
        <f>[1]KIADÁS!$U$1876</f>
        <v>0</v>
      </c>
      <c r="H134" s="445">
        <f>[1]KIADÁS!$V$1876</f>
        <v>7012940</v>
      </c>
      <c r="I134" s="445">
        <f>[1]KIADÁS!$W$1876</f>
        <v>0</v>
      </c>
      <c r="J134" s="532">
        <f>[1]KIADÁS!$U$1915</f>
        <v>0</v>
      </c>
      <c r="K134" s="445">
        <f>[1]KIADÁS!$V$1915</f>
        <v>0</v>
      </c>
      <c r="L134" s="445">
        <f>[1]KIADÁS!$W$1915</f>
        <v>0</v>
      </c>
      <c r="M134" s="532">
        <f>[1]KIADÁS!$U$1966</f>
        <v>0</v>
      </c>
      <c r="N134" s="445">
        <f>[1]KIADÁS!$V$1966</f>
        <v>0</v>
      </c>
      <c r="O134" s="445">
        <f>[1]KIADÁS!$W$1966</f>
        <v>0</v>
      </c>
      <c r="P134" s="532">
        <f>[1]KIADÁS!$U$1996</f>
        <v>0</v>
      </c>
      <c r="Q134" s="445">
        <f>[1]KIADÁS!$V$1996</f>
        <v>0</v>
      </c>
      <c r="R134" s="445">
        <f>[1]KIADÁS!$W$1996</f>
        <v>0</v>
      </c>
      <c r="S134" s="532">
        <f>[1]KIADÁS!$U$2041</f>
        <v>0</v>
      </c>
      <c r="T134" s="445">
        <f>[1]KIADÁS!$V$2041</f>
        <v>0</v>
      </c>
      <c r="U134" s="450">
        <f>[1]KIADÁS!$W$2041</f>
        <v>0</v>
      </c>
      <c r="V134" s="451">
        <f t="shared" si="16"/>
        <v>128110078</v>
      </c>
      <c r="W134" s="452">
        <f t="shared" si="16"/>
        <v>99918027.479999989</v>
      </c>
      <c r="X134" s="453">
        <f t="shared" si="16"/>
        <v>0</v>
      </c>
      <c r="Y134" s="135"/>
    </row>
    <row r="135" spans="1:31" s="86" customFormat="1" ht="13.8">
      <c r="A135" s="443">
        <v>4</v>
      </c>
      <c r="B135" s="527" t="s">
        <v>43</v>
      </c>
      <c r="C135" s="528" t="s">
        <v>137</v>
      </c>
      <c r="D135" s="532">
        <f>[1]KIADÁS!$AM$1828</f>
        <v>0</v>
      </c>
      <c r="E135" s="445">
        <f>[1]KIADÁS!$AN$1828</f>
        <v>0</v>
      </c>
      <c r="F135" s="445">
        <f>[1]KIADÁS!$AO$1828</f>
        <v>0</v>
      </c>
      <c r="G135" s="532">
        <f>[1]KIADÁS!$AM$1876</f>
        <v>24999500</v>
      </c>
      <c r="H135" s="445">
        <f>[1]KIADÁS!$AN$1876</f>
        <v>0</v>
      </c>
      <c r="I135" s="445">
        <f>[1]KIADÁS!$AO$1876</f>
        <v>0</v>
      </c>
      <c r="J135" s="532">
        <f>[1]KIADÁS!$AM$1915</f>
        <v>0</v>
      </c>
      <c r="K135" s="445">
        <f>[1]KIADÁS!$AN$1915</f>
        <v>0</v>
      </c>
      <c r="L135" s="445">
        <f>[1]KIADÁS!$AO$1915</f>
        <v>0</v>
      </c>
      <c r="M135" s="532">
        <f>[1]KIADÁS!$AM$1966</f>
        <v>0</v>
      </c>
      <c r="N135" s="445">
        <f>[1]KIADÁS!$AN$1966</f>
        <v>0</v>
      </c>
      <c r="O135" s="445">
        <f>[1]KIADÁS!$AO$1966</f>
        <v>0</v>
      </c>
      <c r="P135" s="532">
        <f>[1]KIADÁS!$AM$1996</f>
        <v>0</v>
      </c>
      <c r="Q135" s="445">
        <f>[1]KIADÁS!$AN$1996</f>
        <v>0</v>
      </c>
      <c r="R135" s="445">
        <f>[1]KIADÁS!$AO$1996</f>
        <v>0</v>
      </c>
      <c r="S135" s="532">
        <f>[1]KIADÁS!$AM$2041</f>
        <v>0</v>
      </c>
      <c r="T135" s="445">
        <f>[1]KIADÁS!$AN$2041</f>
        <v>0</v>
      </c>
      <c r="U135" s="450">
        <f>[1]KIADÁS!$AO$2041</f>
        <v>0</v>
      </c>
      <c r="V135" s="451">
        <f t="shared" si="16"/>
        <v>24999500</v>
      </c>
      <c r="W135" s="452">
        <f t="shared" si="16"/>
        <v>0</v>
      </c>
      <c r="X135" s="453">
        <f t="shared" si="16"/>
        <v>0</v>
      </c>
      <c r="Y135" s="135"/>
    </row>
    <row r="136" spans="1:31" s="86" customFormat="1" ht="13.8">
      <c r="A136" s="443">
        <v>5</v>
      </c>
      <c r="B136" s="527" t="s">
        <v>50</v>
      </c>
      <c r="C136" s="528" t="s">
        <v>138</v>
      </c>
      <c r="D136" s="532">
        <f>[1]KIADÁS!$BE$1828-[1]KIADÁS!$CC$1828</f>
        <v>0</v>
      </c>
      <c r="E136" s="445">
        <f>[1]KIADÁS!$BF$1828-[1]KIADÁS!$CD$1828</f>
        <v>0</v>
      </c>
      <c r="F136" s="445">
        <f>[1]KIADÁS!$BG$1828-[1]KIADÁS!$CE$1828</f>
        <v>0</v>
      </c>
      <c r="G136" s="532">
        <f>[1]KIADÁS!$BE$1876-[1]KIADÁS!$CC$1876</f>
        <v>0</v>
      </c>
      <c r="H136" s="445">
        <f>[1]KIADÁS!$BF$1876-[1]KIADÁS!$CD$1876</f>
        <v>0</v>
      </c>
      <c r="I136" s="445">
        <f>[1]KIADÁS!$BG$1876-[1]KIADÁS!$CE$1876</f>
        <v>0</v>
      </c>
      <c r="J136" s="532">
        <f>[1]KIADÁS!$BE$1915-[1]KIADÁS!$CC$1915</f>
        <v>0</v>
      </c>
      <c r="K136" s="445">
        <f>[1]KIADÁS!$BF$1915-[1]KIADÁS!$CD$1915</f>
        <v>0</v>
      </c>
      <c r="L136" s="445">
        <f>[1]KIADÁS!$BG$1915-[1]KIADÁS!$CE$1915</f>
        <v>0</v>
      </c>
      <c r="M136" s="532">
        <f>[1]KIADÁS!$BE$1966-[1]KIADÁS!$CC$1966</f>
        <v>0</v>
      </c>
      <c r="N136" s="445">
        <f>[1]KIADÁS!$BF$1966-[1]KIADÁS!$CD$1966</f>
        <v>0</v>
      </c>
      <c r="O136" s="445">
        <f>[1]KIADÁS!$BG$1966-[1]KIADÁS!$CE$1966</f>
        <v>0</v>
      </c>
      <c r="P136" s="532">
        <f>[1]KIADÁS!$BE$1996-[1]KIADÁS!$CC$1996</f>
        <v>0</v>
      </c>
      <c r="Q136" s="445">
        <f>[1]KIADÁS!$BF$1996-[1]KIADÁS!$CD$1996</f>
        <v>0</v>
      </c>
      <c r="R136" s="445">
        <f>[1]KIADÁS!$BG$1996-[1]KIADÁS!$CE$1996</f>
        <v>0</v>
      </c>
      <c r="S136" s="532">
        <f>[1]KIADÁS!$BE$2041-[1]KIADÁS!$CC$2041</f>
        <v>0</v>
      </c>
      <c r="T136" s="445">
        <f>[1]KIADÁS!$BF$2041-[1]KIADÁS!$CD$2041</f>
        <v>0</v>
      </c>
      <c r="U136" s="450">
        <f>[1]KIADÁS!$BG$2041-[1]KIADÁS!$CE$2041</f>
        <v>0</v>
      </c>
      <c r="V136" s="451">
        <f t="shared" si="16"/>
        <v>3728930</v>
      </c>
      <c r="W136" s="452">
        <f t="shared" si="16"/>
        <v>7000000</v>
      </c>
      <c r="X136" s="453">
        <f t="shared" si="16"/>
        <v>0</v>
      </c>
      <c r="Y136" s="135"/>
    </row>
    <row r="137" spans="1:31" s="86" customFormat="1" ht="13.8">
      <c r="A137" s="443">
        <v>6</v>
      </c>
      <c r="B137" s="527" t="s">
        <v>92</v>
      </c>
      <c r="C137" s="439" t="s">
        <v>139</v>
      </c>
      <c r="D137" s="532">
        <f>[1]KIADÁS!$CF$1828+[1]KIADÁS!$CI$1828</f>
        <v>0</v>
      </c>
      <c r="E137" s="445">
        <f>[1]KIADÁS!$CG$1828+[1]KIADÁS!$CJ$1828</f>
        <v>0</v>
      </c>
      <c r="F137" s="445">
        <f>[1]KIADÁS!$CH$1828+[1]KIADÁS!$CK$1828</f>
        <v>0</v>
      </c>
      <c r="G137" s="532">
        <f>[1]KIADÁS!$CF$1876+[1]KIADÁS!$CI$1876</f>
        <v>0</v>
      </c>
      <c r="H137" s="445">
        <f>[1]KIADÁS!$CG$1876+[1]KIADÁS!$CJ$1876</f>
        <v>0</v>
      </c>
      <c r="I137" s="445">
        <f>[1]KIADÁS!$CH$1876+[1]KIADÁS!$CK$1876</f>
        <v>0</v>
      </c>
      <c r="J137" s="532">
        <f>[1]KIADÁS!$CF$1915+[1]KIADÁS!$CI$1915</f>
        <v>0</v>
      </c>
      <c r="K137" s="445">
        <f>[1]KIADÁS!$CG$1915+[1]KIADÁS!$CJ$1915</f>
        <v>0</v>
      </c>
      <c r="L137" s="445">
        <f>[1]KIADÁS!$CH$1915+[1]KIADÁS!$CK$1915</f>
        <v>0</v>
      </c>
      <c r="M137" s="532">
        <f>[1]KIADÁS!$CF$1966+[1]KIADÁS!$CI$1966</f>
        <v>0</v>
      </c>
      <c r="N137" s="445">
        <f>[1]KIADÁS!$CG$1966+[1]KIADÁS!$CJ$1966</f>
        <v>0</v>
      </c>
      <c r="O137" s="445">
        <f>[1]KIADÁS!$CH$1966+[1]KIADÁS!$CK$1966</f>
        <v>0</v>
      </c>
      <c r="P137" s="532">
        <f>[1]KIADÁS!$CF$1996+[1]KIADÁS!$CI$1996</f>
        <v>0</v>
      </c>
      <c r="Q137" s="445">
        <f>[1]KIADÁS!$CG$1996+[1]KIADÁS!$CJ$1996</f>
        <v>0</v>
      </c>
      <c r="R137" s="445">
        <f>[1]KIADÁS!$CH$1996+[1]KIADÁS!$CK$1996</f>
        <v>0</v>
      </c>
      <c r="S137" s="532">
        <f>[1]KIADÁS!$CF$2041+[1]KIADÁS!$CI$2041</f>
        <v>0</v>
      </c>
      <c r="T137" s="445">
        <f>[1]KIADÁS!$CG$2041+[1]KIADÁS!$CJ$2041</f>
        <v>0</v>
      </c>
      <c r="U137" s="450">
        <f>[1]KIADÁS!$CH$2041+[1]KIADÁS!$CK$2041</f>
        <v>0</v>
      </c>
      <c r="V137" s="451">
        <f t="shared" si="16"/>
        <v>0</v>
      </c>
      <c r="W137" s="452">
        <f t="shared" si="16"/>
        <v>0</v>
      </c>
      <c r="X137" s="453">
        <f t="shared" si="16"/>
        <v>0</v>
      </c>
      <c r="Y137" s="135"/>
    </row>
    <row r="138" spans="1:31" s="87" customFormat="1" ht="13.8">
      <c r="A138" s="458"/>
      <c r="B138" s="529" t="s">
        <v>51</v>
      </c>
      <c r="C138" s="530"/>
      <c r="D138" s="533">
        <f t="shared" ref="D138:U138" si="17">SUM(D132:D137)</f>
        <v>0</v>
      </c>
      <c r="E138" s="533">
        <f t="shared" si="17"/>
        <v>0</v>
      </c>
      <c r="F138" s="533">
        <f t="shared" si="17"/>
        <v>0</v>
      </c>
      <c r="G138" s="533">
        <f t="shared" si="17"/>
        <v>24999500</v>
      </c>
      <c r="H138" s="533">
        <f t="shared" si="17"/>
        <v>7012940</v>
      </c>
      <c r="I138" s="533">
        <f t="shared" si="17"/>
        <v>0</v>
      </c>
      <c r="J138" s="533">
        <f t="shared" si="17"/>
        <v>0</v>
      </c>
      <c r="K138" s="533">
        <f t="shared" si="17"/>
        <v>0</v>
      </c>
      <c r="L138" s="533">
        <f t="shared" si="17"/>
        <v>0</v>
      </c>
      <c r="M138" s="533">
        <f t="shared" si="17"/>
        <v>0</v>
      </c>
      <c r="N138" s="533">
        <f t="shared" si="17"/>
        <v>0</v>
      </c>
      <c r="O138" s="533">
        <f t="shared" si="17"/>
        <v>0</v>
      </c>
      <c r="P138" s="533">
        <f t="shared" si="17"/>
        <v>0</v>
      </c>
      <c r="Q138" s="533">
        <f t="shared" si="17"/>
        <v>0</v>
      </c>
      <c r="R138" s="533">
        <f t="shared" si="17"/>
        <v>0</v>
      </c>
      <c r="S138" s="533">
        <f t="shared" si="17"/>
        <v>0</v>
      </c>
      <c r="T138" s="533">
        <f t="shared" si="17"/>
        <v>0</v>
      </c>
      <c r="U138" s="537">
        <f t="shared" si="17"/>
        <v>0</v>
      </c>
      <c r="V138" s="451">
        <f t="shared" si="16"/>
        <v>443888909</v>
      </c>
      <c r="W138" s="452">
        <f t="shared" si="16"/>
        <v>124966950.88</v>
      </c>
      <c r="X138" s="453">
        <f t="shared" si="16"/>
        <v>0</v>
      </c>
      <c r="Y138" s="104"/>
    </row>
    <row r="139" spans="1:31" s="86" customFormat="1" ht="13.8">
      <c r="A139" s="443" t="s">
        <v>74</v>
      </c>
      <c r="B139" s="527" t="s">
        <v>54</v>
      </c>
      <c r="C139" s="528"/>
      <c r="D139" s="837"/>
      <c r="E139" s="838"/>
      <c r="F139" s="838"/>
      <c r="G139" s="837"/>
      <c r="H139" s="838"/>
      <c r="I139" s="838"/>
      <c r="J139" s="837"/>
      <c r="K139" s="838"/>
      <c r="L139" s="838"/>
      <c r="M139" s="837"/>
      <c r="N139" s="838"/>
      <c r="O139" s="838"/>
      <c r="P139" s="837"/>
      <c r="Q139" s="838"/>
      <c r="R139" s="838"/>
      <c r="S139" s="837"/>
      <c r="T139" s="838"/>
      <c r="U139" s="839"/>
      <c r="V139" s="831">
        <f t="shared" ref="V139:V150" si="18">D14+G14+J14+M14+P14+S14+V14+D40+G40+J40+M40+P40+S40+V40+D65+G65+J65+M65+P65+S65+V65+D91+G91+J91+M91+P91+S91+V91+D139+G139+J139+M139+P139+S139</f>
        <v>0</v>
      </c>
      <c r="W139" s="832"/>
      <c r="X139" s="833"/>
      <c r="Y139" s="136"/>
    </row>
    <row r="140" spans="1:31" s="86" customFormat="1" ht="13.8">
      <c r="A140" s="443">
        <v>7</v>
      </c>
      <c r="B140" s="527" t="s">
        <v>56</v>
      </c>
      <c r="C140" s="528" t="s">
        <v>140</v>
      </c>
      <c r="D140" s="532">
        <f>[1]KIADÁS!$CO$1828</f>
        <v>0</v>
      </c>
      <c r="E140" s="445">
        <f>[1]KIADÁS!$CP$1828</f>
        <v>0</v>
      </c>
      <c r="F140" s="445">
        <f>[1]KIADÁS!$CQ$1828</f>
        <v>0</v>
      </c>
      <c r="G140" s="532">
        <f>[1]KIADÁS!$CO$1876</f>
        <v>0</v>
      </c>
      <c r="H140" s="445">
        <f>[1]KIADÁS!$CP$1876</f>
        <v>0</v>
      </c>
      <c r="I140" s="445">
        <f>[1]KIADÁS!$CQ$1876</f>
        <v>0</v>
      </c>
      <c r="J140" s="532">
        <f>[1]KIADÁS!$CO$1915</f>
        <v>0</v>
      </c>
      <c r="K140" s="445">
        <f>[1]KIADÁS!$CP$1915</f>
        <v>0</v>
      </c>
      <c r="L140" s="445">
        <f>[1]KIADÁS!$CQ$1915</f>
        <v>0</v>
      </c>
      <c r="M140" s="532">
        <f>[1]KIADÁS!$CO$1966</f>
        <v>0</v>
      </c>
      <c r="N140" s="445">
        <f>[1]KIADÁS!$CP$1966</f>
        <v>0</v>
      </c>
      <c r="O140" s="445">
        <f>[1]KIADÁS!$CQ$1966</f>
        <v>0</v>
      </c>
      <c r="P140" s="532">
        <f>[1]KIADÁS!$CO$1996</f>
        <v>0</v>
      </c>
      <c r="Q140" s="445">
        <f>[1]KIADÁS!$CP$1996</f>
        <v>0</v>
      </c>
      <c r="R140" s="445">
        <f>[1]KIADÁS!$CQ$1996</f>
        <v>0</v>
      </c>
      <c r="S140" s="532">
        <f>[1]KIADÁS!$CO$2041</f>
        <v>0</v>
      </c>
      <c r="T140" s="445">
        <f>[1]KIADÁS!$CP$2041</f>
        <v>0</v>
      </c>
      <c r="U140" s="450">
        <f>[1]KIADÁS!$CQ$2041</f>
        <v>0</v>
      </c>
      <c r="V140" s="451">
        <f t="shared" si="18"/>
        <v>1016000</v>
      </c>
      <c r="W140" s="452">
        <f t="shared" ref="W140:X144" si="19">E15+H15+K15+N15+Q15+T15+W15+E41+H41+K41+N41+Q41+T41+W41+E66+H66+K66+N66+Q66+T66+W66+E92+H92+K92+N92+Q92+T92+W92+E140+H140+K140+N140+Q140+T140</f>
        <v>52520000</v>
      </c>
      <c r="X140" s="453">
        <f t="shared" si="19"/>
        <v>0</v>
      </c>
      <c r="Y140" s="135"/>
    </row>
    <row r="141" spans="1:31" s="86" customFormat="1" ht="13.8">
      <c r="A141" s="443">
        <v>8</v>
      </c>
      <c r="B141" s="527" t="s">
        <v>57</v>
      </c>
      <c r="C141" s="528" t="s">
        <v>141</v>
      </c>
      <c r="D141" s="532">
        <f>[1]KIADÁS!$CR$1828</f>
        <v>0</v>
      </c>
      <c r="E141" s="445">
        <f>[1]KIADÁS!$CS$1828</f>
        <v>0</v>
      </c>
      <c r="F141" s="445">
        <f>[1]KIADÁS!$CT$1828</f>
        <v>0</v>
      </c>
      <c r="G141" s="532">
        <f>[1]KIADÁS!$CR$1876</f>
        <v>0</v>
      </c>
      <c r="H141" s="445">
        <f>[1]KIADÁS!$CS$1876</f>
        <v>0</v>
      </c>
      <c r="I141" s="445">
        <f>[1]KIADÁS!$CT$1876</f>
        <v>0</v>
      </c>
      <c r="J141" s="532">
        <f>[1]KIADÁS!$CR$1915</f>
        <v>0</v>
      </c>
      <c r="K141" s="445">
        <f>[1]KIADÁS!$CS$1915</f>
        <v>0</v>
      </c>
      <c r="L141" s="445">
        <f>[1]KIADÁS!$CT$1915</f>
        <v>0</v>
      </c>
      <c r="M141" s="532">
        <f>[1]KIADÁS!$CR$1966</f>
        <v>0</v>
      </c>
      <c r="N141" s="445">
        <f>[1]KIADÁS!$CS$1966</f>
        <v>0</v>
      </c>
      <c r="O141" s="445">
        <f>[1]KIADÁS!$CT$1966</f>
        <v>0</v>
      </c>
      <c r="P141" s="532">
        <f>[1]KIADÁS!$CR$1996</f>
        <v>0</v>
      </c>
      <c r="Q141" s="445">
        <f>[1]KIADÁS!$CS$1996</f>
        <v>0</v>
      </c>
      <c r="R141" s="445">
        <f>[1]KIADÁS!$CT$1996</f>
        <v>0</v>
      </c>
      <c r="S141" s="532">
        <f>[1]KIADÁS!$CR$2041</f>
        <v>0</v>
      </c>
      <c r="T141" s="445">
        <f>[1]KIADÁS!$CS$2041</f>
        <v>0</v>
      </c>
      <c r="U141" s="450">
        <f>[1]KIADÁS!$CT$2041</f>
        <v>0</v>
      </c>
      <c r="V141" s="451">
        <f t="shared" si="18"/>
        <v>0</v>
      </c>
      <c r="W141" s="452">
        <f t="shared" si="19"/>
        <v>63634632</v>
      </c>
      <c r="X141" s="453">
        <f t="shared" si="19"/>
        <v>0</v>
      </c>
      <c r="Y141" s="135"/>
    </row>
    <row r="142" spans="1:31" s="86" customFormat="1" ht="13.8">
      <c r="A142" s="443">
        <v>9</v>
      </c>
      <c r="B142" s="527" t="s">
        <v>58</v>
      </c>
      <c r="C142" s="528" t="s">
        <v>142</v>
      </c>
      <c r="D142" s="532">
        <f>[1]KIADÁS!$CU$1828</f>
        <v>0</v>
      </c>
      <c r="E142" s="445">
        <f>[1]KIADÁS!$CV$1828</f>
        <v>0</v>
      </c>
      <c r="F142" s="445">
        <f>[1]KIADÁS!$CW$1828</f>
        <v>0</v>
      </c>
      <c r="G142" s="532">
        <f>[1]KIADÁS!$CU$1876</f>
        <v>0</v>
      </c>
      <c r="H142" s="445">
        <f>[1]KIADÁS!$CV$1876</f>
        <v>0</v>
      </c>
      <c r="I142" s="445">
        <f>[1]KIADÁS!$CW$1876</f>
        <v>0</v>
      </c>
      <c r="J142" s="532">
        <f>[1]KIADÁS!$CU$1915</f>
        <v>0</v>
      </c>
      <c r="K142" s="445">
        <f>[1]KIADÁS!$CV$1915</f>
        <v>0</v>
      </c>
      <c r="L142" s="445">
        <f>[1]KIADÁS!$CW$1915</f>
        <v>0</v>
      </c>
      <c r="M142" s="532">
        <f>[1]KIADÁS!$CU$1966</f>
        <v>0</v>
      </c>
      <c r="N142" s="445">
        <f>[1]KIADÁS!$CV$1966</f>
        <v>0</v>
      </c>
      <c r="O142" s="445">
        <f>[1]KIADÁS!$CW$1966</f>
        <v>0</v>
      </c>
      <c r="P142" s="532">
        <f>[1]KIADÁS!$CU$1996</f>
        <v>0</v>
      </c>
      <c r="Q142" s="445">
        <f>[1]KIADÁS!$CV$1996</f>
        <v>0</v>
      </c>
      <c r="R142" s="445">
        <f>[1]KIADÁS!$CW$1996</f>
        <v>0</v>
      </c>
      <c r="S142" s="532">
        <f>[1]KIADÁS!$CU$2041</f>
        <v>0</v>
      </c>
      <c r="T142" s="445">
        <f>[1]KIADÁS!$CV$2041</f>
        <v>0</v>
      </c>
      <c r="U142" s="450">
        <f>[1]KIADÁS!$CW$2041</f>
        <v>0</v>
      </c>
      <c r="V142" s="451">
        <f t="shared" si="18"/>
        <v>1000000</v>
      </c>
      <c r="W142" s="452">
        <f t="shared" si="19"/>
        <v>3000000</v>
      </c>
      <c r="X142" s="453">
        <f t="shared" si="19"/>
        <v>0</v>
      </c>
      <c r="Y142" s="135"/>
    </row>
    <row r="143" spans="1:31" s="86" customFormat="1" ht="13.8">
      <c r="A143" s="443">
        <v>10</v>
      </c>
      <c r="B143" s="527" t="s">
        <v>13</v>
      </c>
      <c r="C143" s="528" t="s">
        <v>139</v>
      </c>
      <c r="D143" s="532">
        <f>[1]KIADÁS!$CL$1828</f>
        <v>0</v>
      </c>
      <c r="E143" s="445">
        <f>[1]KIADÁS!$CM$1828</f>
        <v>0</v>
      </c>
      <c r="F143" s="445">
        <f>[1]KIADÁS!$CN$1828</f>
        <v>0</v>
      </c>
      <c r="G143" s="532">
        <f>[1]KIADÁS!$CL$1876</f>
        <v>0</v>
      </c>
      <c r="H143" s="445">
        <f>[1]KIADÁS!$CM$1876</f>
        <v>0</v>
      </c>
      <c r="I143" s="445">
        <f>[1]KIADÁS!$CN$1876</f>
        <v>0</v>
      </c>
      <c r="J143" s="532">
        <f>[1]KIADÁS!$CL$1915</f>
        <v>0</v>
      </c>
      <c r="K143" s="445">
        <f>[1]KIADÁS!$CM$1915</f>
        <v>0</v>
      </c>
      <c r="L143" s="445">
        <f>[1]KIADÁS!$CN$1915</f>
        <v>0</v>
      </c>
      <c r="M143" s="532">
        <f>[1]KIADÁS!$CL$1966</f>
        <v>0</v>
      </c>
      <c r="N143" s="445">
        <f>[1]KIADÁS!$CM$1966</f>
        <v>0</v>
      </c>
      <c r="O143" s="445">
        <f>[1]KIADÁS!$CN$1966</f>
        <v>0</v>
      </c>
      <c r="P143" s="532">
        <f>[1]KIADÁS!$CL$1996</f>
        <v>0</v>
      </c>
      <c r="Q143" s="445">
        <f>[1]KIADÁS!$CM$1996</f>
        <v>0</v>
      </c>
      <c r="R143" s="445">
        <f>[1]KIADÁS!$CN$1996</f>
        <v>0</v>
      </c>
      <c r="S143" s="532">
        <f>[1]KIADÁS!$CL$2041</f>
        <v>0</v>
      </c>
      <c r="T143" s="445">
        <f>[1]KIADÁS!$CM$2041</f>
        <v>0</v>
      </c>
      <c r="U143" s="450">
        <f>[1]KIADÁS!$CN$2041</f>
        <v>0</v>
      </c>
      <c r="V143" s="451">
        <f t="shared" si="18"/>
        <v>0</v>
      </c>
      <c r="W143" s="452">
        <f t="shared" si="19"/>
        <v>49999999</v>
      </c>
      <c r="X143" s="453">
        <f t="shared" si="19"/>
        <v>0</v>
      </c>
      <c r="Y143" s="135"/>
    </row>
    <row r="144" spans="1:31" s="87" customFormat="1" ht="13.8">
      <c r="A144" s="458"/>
      <c r="B144" s="529" t="s">
        <v>59</v>
      </c>
      <c r="C144" s="530"/>
      <c r="D144" s="533">
        <f t="shared" ref="D144:U144" si="20">SUM(D140,D141,D142,D143)</f>
        <v>0</v>
      </c>
      <c r="E144" s="447">
        <f t="shared" si="20"/>
        <v>0</v>
      </c>
      <c r="F144" s="447">
        <f t="shared" si="20"/>
        <v>0</v>
      </c>
      <c r="G144" s="533">
        <f t="shared" si="20"/>
        <v>0</v>
      </c>
      <c r="H144" s="447">
        <f t="shared" si="20"/>
        <v>0</v>
      </c>
      <c r="I144" s="447">
        <f t="shared" si="20"/>
        <v>0</v>
      </c>
      <c r="J144" s="533">
        <f t="shared" si="20"/>
        <v>0</v>
      </c>
      <c r="K144" s="447">
        <f t="shared" si="20"/>
        <v>0</v>
      </c>
      <c r="L144" s="447">
        <f t="shared" si="20"/>
        <v>0</v>
      </c>
      <c r="M144" s="533">
        <f t="shared" si="20"/>
        <v>0</v>
      </c>
      <c r="N144" s="447">
        <f t="shared" si="20"/>
        <v>0</v>
      </c>
      <c r="O144" s="447">
        <f t="shared" si="20"/>
        <v>0</v>
      </c>
      <c r="P144" s="533">
        <f t="shared" si="20"/>
        <v>0</v>
      </c>
      <c r="Q144" s="447">
        <f t="shared" si="20"/>
        <v>0</v>
      </c>
      <c r="R144" s="447">
        <f t="shared" si="20"/>
        <v>0</v>
      </c>
      <c r="S144" s="533">
        <f t="shared" si="20"/>
        <v>0</v>
      </c>
      <c r="T144" s="447">
        <f t="shared" si="20"/>
        <v>0</v>
      </c>
      <c r="U144" s="454">
        <f t="shared" si="20"/>
        <v>0</v>
      </c>
      <c r="V144" s="451">
        <f t="shared" si="18"/>
        <v>2016000</v>
      </c>
      <c r="W144" s="452">
        <f t="shared" si="19"/>
        <v>169154631</v>
      </c>
      <c r="X144" s="453">
        <f t="shared" si="19"/>
        <v>0</v>
      </c>
      <c r="Y144" s="104"/>
    </row>
    <row r="145" spans="1:25" s="86" customFormat="1" ht="13.8">
      <c r="A145" s="443" t="s">
        <v>75</v>
      </c>
      <c r="B145" s="527" t="s">
        <v>76</v>
      </c>
      <c r="C145" s="439"/>
      <c r="D145" s="837"/>
      <c r="E145" s="838"/>
      <c r="F145" s="838"/>
      <c r="G145" s="837"/>
      <c r="H145" s="838"/>
      <c r="I145" s="838"/>
      <c r="J145" s="837"/>
      <c r="K145" s="838"/>
      <c r="L145" s="838"/>
      <c r="M145" s="837"/>
      <c r="N145" s="838"/>
      <c r="O145" s="838"/>
      <c r="P145" s="837"/>
      <c r="Q145" s="838"/>
      <c r="R145" s="838"/>
      <c r="S145" s="837"/>
      <c r="T145" s="838"/>
      <c r="U145" s="839"/>
      <c r="V145" s="831">
        <f t="shared" si="18"/>
        <v>0</v>
      </c>
      <c r="W145" s="832"/>
      <c r="X145" s="833"/>
      <c r="Y145" s="136"/>
    </row>
    <row r="146" spans="1:25" s="86" customFormat="1" ht="13.8">
      <c r="A146" s="443">
        <v>11</v>
      </c>
      <c r="B146" s="525" t="s">
        <v>259</v>
      </c>
      <c r="C146" s="528" t="s">
        <v>130</v>
      </c>
      <c r="D146" s="532">
        <f>[1]KIADÁS!$EE$1828</f>
        <v>0</v>
      </c>
      <c r="E146" s="445">
        <f>[1]KIADÁS!$EF$1828</f>
        <v>0</v>
      </c>
      <c r="F146" s="445">
        <f>[1]KIADÁS!$EG$1828</f>
        <v>0</v>
      </c>
      <c r="G146" s="532">
        <f>[1]KIADÁS!$EE$1876</f>
        <v>0</v>
      </c>
      <c r="H146" s="445">
        <f>[1]KIADÁS!$EF$1876</f>
        <v>0</v>
      </c>
      <c r="I146" s="445">
        <f>[1]KIADÁS!$EG$1876</f>
        <v>0</v>
      </c>
      <c r="J146" s="532">
        <f>[1]KIADÁS!$EE$1915</f>
        <v>0</v>
      </c>
      <c r="K146" s="445">
        <f>[1]KIADÁS!$EF$1915</f>
        <v>0</v>
      </c>
      <c r="L146" s="445">
        <f>[1]KIADÁS!$EG$1915</f>
        <v>0</v>
      </c>
      <c r="M146" s="532">
        <f>[1]KIADÁS!$EE$1966</f>
        <v>0</v>
      </c>
      <c r="N146" s="445">
        <f>[1]KIADÁS!$EF$1966</f>
        <v>0</v>
      </c>
      <c r="O146" s="445">
        <f>[1]KIADÁS!$EG$1966</f>
        <v>0</v>
      </c>
      <c r="P146" s="532">
        <f>[1]KIADÁS!$EE$1996</f>
        <v>0</v>
      </c>
      <c r="Q146" s="445">
        <f>[1]KIADÁS!$EF$1996</f>
        <v>0</v>
      </c>
      <c r="R146" s="445">
        <f>[1]KIADÁS!$EG$1996</f>
        <v>0</v>
      </c>
      <c r="S146" s="532">
        <f>[1]KIADÁS!$EE$2041</f>
        <v>0</v>
      </c>
      <c r="T146" s="445">
        <f>[1]KIADÁS!$EF$2041</f>
        <v>0</v>
      </c>
      <c r="U146" s="450">
        <f>[1]KIADÁS!$EG$2041</f>
        <v>0</v>
      </c>
      <c r="V146" s="451">
        <f t="shared" si="18"/>
        <v>0</v>
      </c>
      <c r="W146" s="452">
        <f t="shared" ref="W146:X150" si="21">E21+H21+K21+N21+Q21+T21+W21+E47+H47+K47+N47+Q47+T47+W47+E72+H72+K72+N72+Q72+T72+W72+E98+H98+K98+N98+Q98+T98+W98+E146+H146+K146+N146+Q146+T146</f>
        <v>0</v>
      </c>
      <c r="X146" s="453">
        <f t="shared" si="21"/>
        <v>0</v>
      </c>
      <c r="Y146" s="135"/>
    </row>
    <row r="147" spans="1:25" s="86" customFormat="1" ht="13.8">
      <c r="A147" s="443">
        <v>12</v>
      </c>
      <c r="B147" s="525" t="s">
        <v>260</v>
      </c>
      <c r="C147" s="528" t="s">
        <v>131</v>
      </c>
      <c r="D147" s="532">
        <f>[1]KIADÁS!$EB$1828</f>
        <v>0</v>
      </c>
      <c r="E147" s="445">
        <f>[1]KIADÁS!$EC$1828</f>
        <v>0</v>
      </c>
      <c r="F147" s="445">
        <f>[1]KIADÁS!$ED$1828</f>
        <v>0</v>
      </c>
      <c r="G147" s="532">
        <f>[1]KIADÁS!$EB$1876</f>
        <v>0</v>
      </c>
      <c r="H147" s="445">
        <f>[1]KIADÁS!$EC$1876</f>
        <v>0</v>
      </c>
      <c r="I147" s="445">
        <f>[1]KIADÁS!$ED$1876</f>
        <v>0</v>
      </c>
      <c r="J147" s="532">
        <f>[1]KIADÁS!$EB$1915</f>
        <v>0</v>
      </c>
      <c r="K147" s="445">
        <f>[1]KIADÁS!$EC$1915</f>
        <v>0</v>
      </c>
      <c r="L147" s="445">
        <f>[1]KIADÁS!$ED$1915</f>
        <v>0</v>
      </c>
      <c r="M147" s="532">
        <f>[1]KIADÁS!$EB$1966</f>
        <v>0</v>
      </c>
      <c r="N147" s="445">
        <f>[1]KIADÁS!$EC$1966</f>
        <v>40000000</v>
      </c>
      <c r="O147" s="445">
        <f>[1]KIADÁS!$ED$1966</f>
        <v>0</v>
      </c>
      <c r="P147" s="532">
        <f>[1]KIADÁS!$EB$1996</f>
        <v>0</v>
      </c>
      <c r="Q147" s="445">
        <f>[1]KIADÁS!$EC$1996</f>
        <v>0</v>
      </c>
      <c r="R147" s="445">
        <f>[1]KIADÁS!$ED$1996</f>
        <v>0</v>
      </c>
      <c r="S147" s="532">
        <f>[1]KIADÁS!$EB$2041</f>
        <v>0</v>
      </c>
      <c r="T147" s="445">
        <f>[1]KIADÁS!$EC$2041</f>
        <v>0</v>
      </c>
      <c r="U147" s="450">
        <f>[1]KIADÁS!$ED$2041</f>
        <v>0</v>
      </c>
      <c r="V147" s="451">
        <f t="shared" si="18"/>
        <v>0</v>
      </c>
      <c r="W147" s="452">
        <f t="shared" si="21"/>
        <v>40000000</v>
      </c>
      <c r="X147" s="453">
        <f t="shared" si="21"/>
        <v>0</v>
      </c>
      <c r="Y147" s="135"/>
    </row>
    <row r="148" spans="1:25" s="86" customFormat="1" ht="24">
      <c r="A148" s="443">
        <v>13</v>
      </c>
      <c r="B148" s="526" t="s">
        <v>148</v>
      </c>
      <c r="C148" s="439" t="s">
        <v>132</v>
      </c>
      <c r="D148" s="532">
        <f>[1]KIADÁS!$EK$1828</f>
        <v>0</v>
      </c>
      <c r="E148" s="445">
        <f>[1]KIADÁS!$EL$1828</f>
        <v>0</v>
      </c>
      <c r="F148" s="445">
        <f>[1]KIADÁS!$EM$1828</f>
        <v>0</v>
      </c>
      <c r="G148" s="532">
        <f>[1]KIADÁS!$EK$1876</f>
        <v>0</v>
      </c>
      <c r="H148" s="445">
        <f>[1]KIADÁS!$EL$1876</f>
        <v>0</v>
      </c>
      <c r="I148" s="445">
        <f>[1]KIADÁS!$EM$1876</f>
        <v>0</v>
      </c>
      <c r="J148" s="532">
        <f>[1]KIADÁS!$EK$1915</f>
        <v>0</v>
      </c>
      <c r="K148" s="445">
        <f>[1]KIADÁS!$EL$1915</f>
        <v>0</v>
      </c>
      <c r="L148" s="445">
        <f>[1]KIADÁS!$EM$1915</f>
        <v>0</v>
      </c>
      <c r="M148" s="532">
        <f>[1]KIADÁS!$EK$1966</f>
        <v>0</v>
      </c>
      <c r="N148" s="445">
        <f>[1]KIADÁS!$EL$1966</f>
        <v>0</v>
      </c>
      <c r="O148" s="445">
        <f>[1]KIADÁS!$EM$1966</f>
        <v>0</v>
      </c>
      <c r="P148" s="532">
        <f>[1]KIADÁS!$EK$1996</f>
        <v>0</v>
      </c>
      <c r="Q148" s="445">
        <f>[1]KIADÁS!$EL$1996</f>
        <v>0</v>
      </c>
      <c r="R148" s="445">
        <f>[1]KIADÁS!$EM$1996</f>
        <v>0</v>
      </c>
      <c r="S148" s="532">
        <f>[1]KIADÁS!$EK$2041</f>
        <v>0</v>
      </c>
      <c r="T148" s="445">
        <f>[1]KIADÁS!$EL$2041</f>
        <v>0</v>
      </c>
      <c r="U148" s="450">
        <f>[1]KIADÁS!$EM$2041</f>
        <v>0</v>
      </c>
      <c r="V148" s="451">
        <f t="shared" si="18"/>
        <v>25162381</v>
      </c>
      <c r="W148" s="452">
        <f t="shared" si="21"/>
        <v>0</v>
      </c>
      <c r="X148" s="453">
        <f t="shared" si="21"/>
        <v>0</v>
      </c>
      <c r="Y148" s="135"/>
    </row>
    <row r="149" spans="1:25" s="87" customFormat="1" ht="13.8">
      <c r="A149" s="458"/>
      <c r="B149" s="529" t="s">
        <v>89</v>
      </c>
      <c r="C149" s="441"/>
      <c r="D149" s="533">
        <f t="shared" ref="D149:U149" si="22">SUM(D146,D147,D148)</f>
        <v>0</v>
      </c>
      <c r="E149" s="447">
        <f t="shared" si="22"/>
        <v>0</v>
      </c>
      <c r="F149" s="447">
        <f t="shared" si="22"/>
        <v>0</v>
      </c>
      <c r="G149" s="533">
        <f t="shared" si="22"/>
        <v>0</v>
      </c>
      <c r="H149" s="447">
        <f t="shared" si="22"/>
        <v>0</v>
      </c>
      <c r="I149" s="447">
        <f t="shared" si="22"/>
        <v>0</v>
      </c>
      <c r="J149" s="533">
        <f t="shared" si="22"/>
        <v>0</v>
      </c>
      <c r="K149" s="447">
        <f t="shared" si="22"/>
        <v>0</v>
      </c>
      <c r="L149" s="447">
        <f t="shared" si="22"/>
        <v>0</v>
      </c>
      <c r="M149" s="533">
        <f t="shared" si="22"/>
        <v>0</v>
      </c>
      <c r="N149" s="447">
        <f t="shared" si="22"/>
        <v>40000000</v>
      </c>
      <c r="O149" s="447">
        <f t="shared" si="22"/>
        <v>0</v>
      </c>
      <c r="P149" s="533">
        <f t="shared" si="22"/>
        <v>0</v>
      </c>
      <c r="Q149" s="447">
        <f t="shared" si="22"/>
        <v>0</v>
      </c>
      <c r="R149" s="447">
        <f t="shared" si="22"/>
        <v>0</v>
      </c>
      <c r="S149" s="533">
        <f t="shared" si="22"/>
        <v>0</v>
      </c>
      <c r="T149" s="447">
        <f t="shared" si="22"/>
        <v>0</v>
      </c>
      <c r="U149" s="454">
        <f t="shared" si="22"/>
        <v>0</v>
      </c>
      <c r="V149" s="451">
        <f t="shared" si="18"/>
        <v>25162381</v>
      </c>
      <c r="W149" s="452">
        <f t="shared" si="21"/>
        <v>40000000</v>
      </c>
      <c r="X149" s="453">
        <f t="shared" si="21"/>
        <v>0</v>
      </c>
      <c r="Y149" s="104"/>
    </row>
    <row r="150" spans="1:25" s="87" customFormat="1" ht="14.4" thickBot="1">
      <c r="A150" s="462"/>
      <c r="B150" s="531" t="s">
        <v>97</v>
      </c>
      <c r="C150" s="442"/>
      <c r="D150" s="535">
        <f t="shared" ref="D150:U150" si="23">SUM(D149,D144,D138)</f>
        <v>0</v>
      </c>
      <c r="E150" s="449">
        <f t="shared" si="23"/>
        <v>0</v>
      </c>
      <c r="F150" s="449">
        <f t="shared" si="23"/>
        <v>0</v>
      </c>
      <c r="G150" s="535">
        <f t="shared" si="23"/>
        <v>24999500</v>
      </c>
      <c r="H150" s="449">
        <f t="shared" si="23"/>
        <v>7012940</v>
      </c>
      <c r="I150" s="449">
        <f t="shared" si="23"/>
        <v>0</v>
      </c>
      <c r="J150" s="535">
        <f t="shared" si="23"/>
        <v>0</v>
      </c>
      <c r="K150" s="449">
        <f t="shared" si="23"/>
        <v>0</v>
      </c>
      <c r="L150" s="449">
        <f t="shared" si="23"/>
        <v>0</v>
      </c>
      <c r="M150" s="535">
        <f t="shared" si="23"/>
        <v>0</v>
      </c>
      <c r="N150" s="449">
        <f t="shared" si="23"/>
        <v>40000000</v>
      </c>
      <c r="O150" s="449">
        <f t="shared" si="23"/>
        <v>0</v>
      </c>
      <c r="P150" s="535">
        <f t="shared" si="23"/>
        <v>0</v>
      </c>
      <c r="Q150" s="449">
        <f t="shared" si="23"/>
        <v>0</v>
      </c>
      <c r="R150" s="449">
        <f t="shared" si="23"/>
        <v>0</v>
      </c>
      <c r="S150" s="535">
        <f t="shared" si="23"/>
        <v>0</v>
      </c>
      <c r="T150" s="449">
        <f t="shared" si="23"/>
        <v>0</v>
      </c>
      <c r="U150" s="538">
        <f t="shared" si="23"/>
        <v>0</v>
      </c>
      <c r="V150" s="455">
        <f t="shared" si="18"/>
        <v>471067290</v>
      </c>
      <c r="W150" s="456">
        <f t="shared" si="21"/>
        <v>334121581.88</v>
      </c>
      <c r="X150" s="457">
        <f t="shared" si="21"/>
        <v>0</v>
      </c>
      <c r="Y150" s="104"/>
    </row>
    <row r="151" spans="1:25" ht="17.100000000000001" customHeight="1">
      <c r="A151" s="108"/>
      <c r="B151" s="106"/>
      <c r="C151" s="106"/>
      <c r="D151" s="506"/>
      <c r="E151" s="506"/>
      <c r="F151" s="507"/>
      <c r="G151" s="506"/>
      <c r="H151" s="506"/>
      <c r="I151" s="507"/>
      <c r="J151" s="506"/>
      <c r="K151" s="506"/>
      <c r="L151" s="507"/>
      <c r="M151" s="506"/>
      <c r="N151" s="506"/>
      <c r="O151" s="507"/>
      <c r="P151" s="506"/>
      <c r="Q151" s="506"/>
      <c r="R151" s="507"/>
      <c r="S151" s="506"/>
      <c r="T151" s="506"/>
      <c r="U151" s="507"/>
      <c r="V151" s="506"/>
      <c r="W151" s="506"/>
      <c r="X151" s="507"/>
    </row>
    <row r="152" spans="1:25" ht="17.100000000000001" customHeight="1">
      <c r="A152" s="108"/>
      <c r="B152" s="106"/>
      <c r="C152" s="106"/>
      <c r="D152" s="506"/>
      <c r="E152" s="506"/>
      <c r="F152" s="507"/>
      <c r="G152" s="506"/>
      <c r="H152" s="506"/>
      <c r="I152" s="507"/>
      <c r="J152" s="506"/>
      <c r="K152" s="506"/>
      <c r="L152" s="507"/>
      <c r="M152" s="506"/>
      <c r="N152" s="506"/>
      <c r="O152" s="507"/>
      <c r="P152" s="506"/>
      <c r="Q152" s="506"/>
      <c r="R152" s="507"/>
      <c r="S152" s="506"/>
      <c r="T152" s="506"/>
      <c r="U152" s="507"/>
      <c r="V152" s="506"/>
      <c r="W152" s="506"/>
      <c r="X152" s="507"/>
    </row>
    <row r="174" spans="1:24" ht="12.6" thickBot="1"/>
    <row r="175" spans="1:24" s="106" customFormat="1" ht="15" customHeight="1" thickBot="1">
      <c r="A175" s="105"/>
      <c r="C175" s="764" t="s">
        <v>251</v>
      </c>
      <c r="D175" s="765"/>
      <c r="E175" s="765"/>
      <c r="F175" s="765"/>
      <c r="G175" s="765"/>
      <c r="H175" s="765"/>
      <c r="I175" s="765"/>
      <c r="J175" s="765"/>
      <c r="K175" s="765"/>
      <c r="L175" s="765"/>
      <c r="M175" s="765"/>
      <c r="N175" s="765"/>
      <c r="O175" s="765"/>
      <c r="P175" s="765"/>
      <c r="Q175" s="765"/>
      <c r="R175" s="765"/>
      <c r="S175" s="765"/>
      <c r="T175" s="765"/>
      <c r="U175" s="765"/>
      <c r="V175" s="765"/>
      <c r="W175" s="765"/>
      <c r="X175" s="766"/>
    </row>
    <row r="176" spans="1:24" s="106" customFormat="1" ht="32.25" customHeight="1">
      <c r="A176" s="105"/>
      <c r="C176" s="767" t="s">
        <v>190</v>
      </c>
      <c r="D176" s="801" t="s">
        <v>178</v>
      </c>
      <c r="E176" s="802"/>
      <c r="F176" s="803"/>
      <c r="G176" s="804" t="s">
        <v>322</v>
      </c>
      <c r="H176" s="802"/>
      <c r="I176" s="803"/>
      <c r="J176" s="804" t="s">
        <v>323</v>
      </c>
      <c r="K176" s="802"/>
      <c r="L176" s="803"/>
      <c r="M176" s="805" t="s">
        <v>191</v>
      </c>
      <c r="N176" s="806"/>
      <c r="O176" s="807"/>
      <c r="P176" s="804"/>
      <c r="Q176" s="802"/>
      <c r="R176" s="803"/>
      <c r="S176" s="804"/>
      <c r="T176" s="802"/>
      <c r="U176" s="802"/>
      <c r="V176" s="769" t="s">
        <v>321</v>
      </c>
      <c r="W176" s="770"/>
      <c r="X176" s="771"/>
    </row>
    <row r="177" spans="1:31" s="106" customFormat="1" ht="73.5" customHeight="1" thickBot="1">
      <c r="A177" s="105"/>
      <c r="C177" s="768"/>
      <c r="D177" s="792" t="s">
        <v>198</v>
      </c>
      <c r="E177" s="793"/>
      <c r="F177" s="794"/>
      <c r="G177" s="795" t="s">
        <v>324</v>
      </c>
      <c r="H177" s="793"/>
      <c r="I177" s="794"/>
      <c r="J177" s="795" t="s">
        <v>325</v>
      </c>
      <c r="K177" s="793"/>
      <c r="L177" s="794"/>
      <c r="M177" s="796" t="s">
        <v>288</v>
      </c>
      <c r="N177" s="797"/>
      <c r="O177" s="798"/>
      <c r="P177" s="795"/>
      <c r="Q177" s="793"/>
      <c r="R177" s="794"/>
      <c r="S177" s="795"/>
      <c r="T177" s="793"/>
      <c r="U177" s="793"/>
      <c r="V177" s="772"/>
      <c r="W177" s="773"/>
      <c r="X177" s="774"/>
    </row>
    <row r="178" spans="1:31" s="106" customFormat="1" ht="71.400000000000006" customHeight="1">
      <c r="A178" s="434" t="s">
        <v>33</v>
      </c>
      <c r="B178" s="435" t="s">
        <v>105</v>
      </c>
      <c r="C178" s="444" t="s">
        <v>206</v>
      </c>
      <c r="D178" s="469" t="s">
        <v>124</v>
      </c>
      <c r="E178" s="470" t="s">
        <v>125</v>
      </c>
      <c r="F178" s="470" t="s">
        <v>126</v>
      </c>
      <c r="G178" s="470" t="s">
        <v>124</v>
      </c>
      <c r="H178" s="470" t="s">
        <v>125</v>
      </c>
      <c r="I178" s="470" t="s">
        <v>126</v>
      </c>
      <c r="J178" s="470" t="s">
        <v>124</v>
      </c>
      <c r="K178" s="470" t="s">
        <v>125</v>
      </c>
      <c r="L178" s="470" t="s">
        <v>126</v>
      </c>
      <c r="M178" s="470" t="s">
        <v>124</v>
      </c>
      <c r="N178" s="470" t="s">
        <v>125</v>
      </c>
      <c r="O178" s="470" t="s">
        <v>126</v>
      </c>
      <c r="P178" s="470" t="s">
        <v>124</v>
      </c>
      <c r="Q178" s="470" t="s">
        <v>125</v>
      </c>
      <c r="R178" s="470" t="s">
        <v>126</v>
      </c>
      <c r="S178" s="470" t="s">
        <v>124</v>
      </c>
      <c r="T178" s="470" t="s">
        <v>125</v>
      </c>
      <c r="U178" s="488" t="s">
        <v>126</v>
      </c>
      <c r="V178" s="489" t="s">
        <v>124</v>
      </c>
      <c r="W178" s="479" t="s">
        <v>125</v>
      </c>
      <c r="X178" s="480" t="s">
        <v>126</v>
      </c>
      <c r="AE178" s="107"/>
    </row>
    <row r="179" spans="1:31" s="86" customFormat="1" ht="13.8">
      <c r="A179" s="443" t="s">
        <v>45</v>
      </c>
      <c r="B179" s="527" t="s">
        <v>47</v>
      </c>
      <c r="C179" s="439" t="s">
        <v>289</v>
      </c>
      <c r="D179" s="837"/>
      <c r="E179" s="838"/>
      <c r="F179" s="838"/>
      <c r="G179" s="838"/>
      <c r="H179" s="838"/>
      <c r="I179" s="838"/>
      <c r="J179" s="838"/>
      <c r="K179" s="838"/>
      <c r="L179" s="838"/>
      <c r="M179" s="838"/>
      <c r="N179" s="838"/>
      <c r="O179" s="838"/>
      <c r="P179" s="838"/>
      <c r="Q179" s="838"/>
      <c r="R179" s="838"/>
      <c r="S179" s="838"/>
      <c r="T179" s="838"/>
      <c r="U179" s="839"/>
      <c r="V179" s="834"/>
      <c r="W179" s="835"/>
      <c r="X179" s="836"/>
      <c r="Y179" s="134"/>
    </row>
    <row r="180" spans="1:31" s="86" customFormat="1" ht="13.8">
      <c r="A180" s="443">
        <v>1</v>
      </c>
      <c r="B180" s="527" t="s">
        <v>1</v>
      </c>
      <c r="C180" s="528" t="s">
        <v>133</v>
      </c>
      <c r="D180" s="532">
        <f>[2]KIADÁS!$O$106</f>
        <v>0</v>
      </c>
      <c r="E180" s="445">
        <f>[2]KIADÁS!$P$106</f>
        <v>0</v>
      </c>
      <c r="F180" s="445">
        <f>[2]KIADÁS!$Q$106</f>
        <v>156469353.97345132</v>
      </c>
      <c r="G180" s="532">
        <f>[2]KIADÁS!$O$145</f>
        <v>0</v>
      </c>
      <c r="H180" s="445">
        <f>[2]KIADÁS!$P$145</f>
        <v>0</v>
      </c>
      <c r="I180" s="445">
        <f>[2]KIADÁS!$Q$145</f>
        <v>0</v>
      </c>
      <c r="J180" s="532">
        <f>[2]KIADÁS!$O$195</f>
        <v>0</v>
      </c>
      <c r="K180" s="445">
        <f>[2]KIADÁS!$P$195</f>
        <v>0</v>
      </c>
      <c r="L180" s="445">
        <f>[2]KIADÁS!$Q$195</f>
        <v>0</v>
      </c>
      <c r="M180" s="532">
        <f>[2]KIADÁS!$O$234</f>
        <v>0</v>
      </c>
      <c r="N180" s="445">
        <f>[2]KIADÁS!$P$234</f>
        <v>0</v>
      </c>
      <c r="O180" s="445">
        <f>[2]KIADÁS!$Q$234</f>
        <v>0</v>
      </c>
      <c r="P180" s="532">
        <f>[2]KIADÁS!$O$281</f>
        <v>0</v>
      </c>
      <c r="Q180" s="445">
        <f>[2]KIADÁS!$P$281</f>
        <v>0</v>
      </c>
      <c r="R180" s="445">
        <f>[2]KIADÁS!$Q$281</f>
        <v>0</v>
      </c>
      <c r="S180" s="532">
        <f>[2]KIADÁS!$O$341</f>
        <v>0</v>
      </c>
      <c r="T180" s="445">
        <f>[2]KIADÁS!$P$341</f>
        <v>0</v>
      </c>
      <c r="U180" s="450">
        <f>[2]KIADÁS!$Q$341</f>
        <v>0</v>
      </c>
      <c r="V180" s="451">
        <f>D180+G180+J180+M180+P180+S180</f>
        <v>0</v>
      </c>
      <c r="W180" s="452">
        <f>E180+H180+K180+N180+Q180+T180</f>
        <v>0</v>
      </c>
      <c r="X180" s="453">
        <f>F180+I180+L180+O180+R180+U180</f>
        <v>156469353.97345132</v>
      </c>
      <c r="Y180" s="135"/>
    </row>
    <row r="181" spans="1:31" s="86" customFormat="1" ht="24">
      <c r="A181" s="443">
        <v>2</v>
      </c>
      <c r="B181" s="527" t="s">
        <v>49</v>
      </c>
      <c r="C181" s="528" t="s">
        <v>134</v>
      </c>
      <c r="D181" s="532">
        <f>[2]KIADÁS!$R$106</f>
        <v>0</v>
      </c>
      <c r="E181" s="445">
        <f>[2]KIADÁS!$S$106</f>
        <v>0</v>
      </c>
      <c r="F181" s="445">
        <f>[2]KIADÁS!$T$106</f>
        <v>21120704.026548672</v>
      </c>
      <c r="G181" s="532">
        <f>[2]KIADÁS!$R$145</f>
        <v>0</v>
      </c>
      <c r="H181" s="445">
        <f>[2]KIADÁS!$S$145</f>
        <v>0</v>
      </c>
      <c r="I181" s="445">
        <f>[2]KIADÁS!$T$145</f>
        <v>0</v>
      </c>
      <c r="J181" s="532">
        <f>[2]KIADÁS!$R$195</f>
        <v>0</v>
      </c>
      <c r="K181" s="445">
        <f>[2]KIADÁS!$S$195</f>
        <v>0</v>
      </c>
      <c r="L181" s="445">
        <f>[2]KIADÁS!$T$195</f>
        <v>0</v>
      </c>
      <c r="M181" s="532">
        <f>[2]KIADÁS!$R$234</f>
        <v>0</v>
      </c>
      <c r="N181" s="445">
        <f>[2]KIADÁS!$S$234</f>
        <v>0</v>
      </c>
      <c r="O181" s="445">
        <f>[2]KIADÁS!$T$234</f>
        <v>0</v>
      </c>
      <c r="P181" s="532">
        <f>[2]KIADÁS!$R$281</f>
        <v>0</v>
      </c>
      <c r="Q181" s="445">
        <f>[2]KIADÁS!$S$281</f>
        <v>0</v>
      </c>
      <c r="R181" s="445">
        <f>[2]KIADÁS!$T$281</f>
        <v>0</v>
      </c>
      <c r="S181" s="532">
        <f>[2]KIADÁS!$R$341</f>
        <v>0</v>
      </c>
      <c r="T181" s="445">
        <f>[2]KIADÁS!$S$341</f>
        <v>0</v>
      </c>
      <c r="U181" s="450">
        <f>[2]KIADÁS!$T$341</f>
        <v>0</v>
      </c>
      <c r="V181" s="451">
        <f t="shared" ref="V181:V198" si="24">D181+G181+J181+M181+P181+S181</f>
        <v>0</v>
      </c>
      <c r="W181" s="452">
        <f t="shared" ref="W181:W198" si="25">E181+H181+K181+N181+Q181+T181</f>
        <v>0</v>
      </c>
      <c r="X181" s="453">
        <f t="shared" ref="X181:X198" si="26">F181+I181+L181+O181+R181+U181</f>
        <v>21120704.026548672</v>
      </c>
      <c r="Y181" s="135"/>
    </row>
    <row r="182" spans="1:31" s="86" customFormat="1" ht="13.8">
      <c r="A182" s="443">
        <v>3</v>
      </c>
      <c r="B182" s="527" t="s">
        <v>2</v>
      </c>
      <c r="C182" s="528" t="s">
        <v>136</v>
      </c>
      <c r="D182" s="532">
        <f>[2]KIADÁS!$U$106</f>
        <v>0</v>
      </c>
      <c r="E182" s="445">
        <f>[2]KIADÁS!$V$106</f>
        <v>0</v>
      </c>
      <c r="F182" s="445">
        <f>[2]KIADÁS!$W$106</f>
        <v>24285001</v>
      </c>
      <c r="G182" s="532">
        <f>[2]KIADÁS!$U$145</f>
        <v>0</v>
      </c>
      <c r="H182" s="445">
        <f>[2]KIADÁS!$V$145</f>
        <v>0</v>
      </c>
      <c r="I182" s="445">
        <f>[2]KIADÁS!$W$145</f>
        <v>0</v>
      </c>
      <c r="J182" s="532">
        <f>[2]KIADÁS!$U$195</f>
        <v>0</v>
      </c>
      <c r="K182" s="445">
        <f>[2]KIADÁS!$V$195</f>
        <v>0</v>
      </c>
      <c r="L182" s="445">
        <f>[2]KIADÁS!$W$195</f>
        <v>0</v>
      </c>
      <c r="M182" s="532">
        <f>[2]KIADÁS!$U$234</f>
        <v>0</v>
      </c>
      <c r="N182" s="445">
        <f>[2]KIADÁS!$V$234</f>
        <v>0</v>
      </c>
      <c r="O182" s="445">
        <f>[2]KIADÁS!$W$234</f>
        <v>0</v>
      </c>
      <c r="P182" s="532">
        <f>[2]KIADÁS!$U$281</f>
        <v>0</v>
      </c>
      <c r="Q182" s="445">
        <f>[2]KIADÁS!$V$281</f>
        <v>0</v>
      </c>
      <c r="R182" s="445">
        <f>[2]KIADÁS!$W$281</f>
        <v>0</v>
      </c>
      <c r="S182" s="532">
        <f>[2]KIADÁS!$U$341</f>
        <v>0</v>
      </c>
      <c r="T182" s="445">
        <f>[2]KIADÁS!$V$341</f>
        <v>0</v>
      </c>
      <c r="U182" s="450">
        <f>[2]KIADÁS!$W$341</f>
        <v>0</v>
      </c>
      <c r="V182" s="451">
        <f t="shared" si="24"/>
        <v>0</v>
      </c>
      <c r="W182" s="452">
        <f t="shared" si="25"/>
        <v>0</v>
      </c>
      <c r="X182" s="453">
        <f t="shared" si="26"/>
        <v>24285001</v>
      </c>
      <c r="Y182" s="135"/>
    </row>
    <row r="183" spans="1:31" s="86" customFormat="1" ht="13.8">
      <c r="A183" s="443">
        <v>4</v>
      </c>
      <c r="B183" s="527" t="s">
        <v>43</v>
      </c>
      <c r="C183" s="528" t="s">
        <v>137</v>
      </c>
      <c r="D183" s="532">
        <f>[2]KIADÁS!$AM$106</f>
        <v>0</v>
      </c>
      <c r="E183" s="445">
        <f>[2]KIADÁS!$AN$106</f>
        <v>0</v>
      </c>
      <c r="F183" s="445">
        <f>[2]KIADÁS!$AO$106</f>
        <v>0</v>
      </c>
      <c r="G183" s="532">
        <f>[2]KIADÁS!$AM$145</f>
        <v>0</v>
      </c>
      <c r="H183" s="445">
        <f>[2]KIADÁS!$AN$145</f>
        <v>0</v>
      </c>
      <c r="I183" s="445">
        <f>[2]KIADÁS!$AO$145</f>
        <v>0</v>
      </c>
      <c r="J183" s="532">
        <f>[2]KIADÁS!$AM$195</f>
        <v>0</v>
      </c>
      <c r="K183" s="445">
        <f>[2]KIADÁS!$AN$195</f>
        <v>0</v>
      </c>
      <c r="L183" s="445">
        <f>[2]KIADÁS!$AO$195</f>
        <v>0</v>
      </c>
      <c r="M183" s="532">
        <f>[2]KIADÁS!$AM$234</f>
        <v>0</v>
      </c>
      <c r="N183" s="445">
        <f>[2]KIADÁS!$AN$234</f>
        <v>0</v>
      </c>
      <c r="O183" s="445">
        <f>[2]KIADÁS!$AO$234</f>
        <v>0</v>
      </c>
      <c r="P183" s="532">
        <f>[2]KIADÁS!$AM$281</f>
        <v>0</v>
      </c>
      <c r="Q183" s="445">
        <f>[2]KIADÁS!$AN$281</f>
        <v>0</v>
      </c>
      <c r="R183" s="445">
        <f>[2]KIADÁS!$AO$281</f>
        <v>0</v>
      </c>
      <c r="S183" s="532">
        <f>[2]KIADÁS!$AM$341</f>
        <v>0</v>
      </c>
      <c r="T183" s="445">
        <f>[2]KIADÁS!$AN$341</f>
        <v>0</v>
      </c>
      <c r="U183" s="450">
        <f>[2]KIADÁS!$AO$341</f>
        <v>0</v>
      </c>
      <c r="V183" s="451">
        <f t="shared" si="24"/>
        <v>0</v>
      </c>
      <c r="W183" s="452">
        <f t="shared" si="25"/>
        <v>0</v>
      </c>
      <c r="X183" s="453">
        <f t="shared" si="26"/>
        <v>0</v>
      </c>
      <c r="Y183" s="135"/>
    </row>
    <row r="184" spans="1:31" s="86" customFormat="1" ht="13.8">
      <c r="A184" s="443">
        <v>5</v>
      </c>
      <c r="B184" s="527" t="s">
        <v>50</v>
      </c>
      <c r="C184" s="528" t="s">
        <v>138</v>
      </c>
      <c r="D184" s="532">
        <f>[2]KIADÁS!$BE$106-[2]KIADÁS!$CC$106</f>
        <v>0</v>
      </c>
      <c r="E184" s="445">
        <f>[2]KIADÁS!$BF$106-[2]KIADÁS!$CD$106</f>
        <v>0</v>
      </c>
      <c r="F184" s="445">
        <f>[2]KIADÁS!$BG$106-[2]KIADÁS!$CE$106</f>
        <v>0</v>
      </c>
      <c r="G184" s="532">
        <f>[2]KIADÁS!$BE$145-[2]KIADÁS!$CC$145</f>
        <v>0</v>
      </c>
      <c r="H184" s="445">
        <f>[2]KIADÁS!$BF$145-[2]KIADÁS!$CD$145</f>
        <v>0</v>
      </c>
      <c r="I184" s="445">
        <f>[2]KIADÁS!$BG$145-[2]KIADÁS!$CE$145</f>
        <v>0</v>
      </c>
      <c r="J184" s="532">
        <f>[2]KIADÁS!$BE$195-[2]KIADÁS!$CC$195</f>
        <v>0</v>
      </c>
      <c r="K184" s="445">
        <f>[2]KIADÁS!$BF$195-[2]KIADÁS!$CD$195</f>
        <v>0</v>
      </c>
      <c r="L184" s="445">
        <f>[2]KIADÁS!$BG$195-[2]KIADÁS!$CE$195</f>
        <v>0</v>
      </c>
      <c r="M184" s="532">
        <f>[2]KIADÁS!$BE$234-[2]KIADÁS!$CC$234</f>
        <v>0</v>
      </c>
      <c r="N184" s="445">
        <f>[2]KIADÁS!$BF$234-[2]KIADÁS!$CD$234</f>
        <v>0</v>
      </c>
      <c r="O184" s="445">
        <f>[2]KIADÁS!$BG$234-[2]KIADÁS!$CE$234</f>
        <v>0</v>
      </c>
      <c r="P184" s="532">
        <f>[2]KIADÁS!$BE$281-[2]KIADÁS!$CC$281</f>
        <v>0</v>
      </c>
      <c r="Q184" s="445">
        <f>[2]KIADÁS!$BF$281-[2]KIADÁS!$CD$281</f>
        <v>0</v>
      </c>
      <c r="R184" s="445">
        <f>[2]KIADÁS!$BG$281-[2]KIADÁS!$CE$281</f>
        <v>0</v>
      </c>
      <c r="S184" s="532">
        <f>[2]KIADÁS!$BE$341-[2]KIADÁS!$CC$341</f>
        <v>0</v>
      </c>
      <c r="T184" s="445">
        <f>[2]KIADÁS!$BF$341-[2]KIADÁS!$CD$341</f>
        <v>0</v>
      </c>
      <c r="U184" s="450">
        <f>[2]KIADÁS!$BG$341-[2]KIADÁS!$CE$341</f>
        <v>0</v>
      </c>
      <c r="V184" s="451">
        <f t="shared" si="24"/>
        <v>0</v>
      </c>
      <c r="W184" s="452">
        <f t="shared" si="25"/>
        <v>0</v>
      </c>
      <c r="X184" s="453">
        <f t="shared" si="26"/>
        <v>0</v>
      </c>
      <c r="Y184" s="135"/>
    </row>
    <row r="185" spans="1:31" s="86" customFormat="1" ht="13.8">
      <c r="A185" s="443">
        <v>6</v>
      </c>
      <c r="B185" s="527" t="s">
        <v>92</v>
      </c>
      <c r="C185" s="439" t="s">
        <v>139</v>
      </c>
      <c r="D185" s="532">
        <f>[2]KIADÁS!$CF$106+[2]KIADÁS!$CI$106</f>
        <v>0</v>
      </c>
      <c r="E185" s="445">
        <f>[2]KIADÁS!$CG$106+[2]KIADÁS!$CJ$106</f>
        <v>0</v>
      </c>
      <c r="F185" s="445">
        <f>[2]KIADÁS!$CH$106+[2]KIADÁS!$CK$106</f>
        <v>0</v>
      </c>
      <c r="G185" s="532">
        <f>[2]KIADÁS!$CF$145+[2]KIADÁS!$CI$145</f>
        <v>0</v>
      </c>
      <c r="H185" s="445">
        <f>[2]KIADÁS!$CG$145+[2]KIADÁS!$CJ$145</f>
        <v>0</v>
      </c>
      <c r="I185" s="445">
        <f>[2]KIADÁS!$CH$145+[2]KIADÁS!$CK$145</f>
        <v>0</v>
      </c>
      <c r="J185" s="532">
        <f>[2]KIADÁS!$CF$195+[2]KIADÁS!$CI$195</f>
        <v>0</v>
      </c>
      <c r="K185" s="445">
        <f>[2]KIADÁS!$CG$195+[2]KIADÁS!$CJ$195</f>
        <v>0</v>
      </c>
      <c r="L185" s="445">
        <f>[2]KIADÁS!$CH$195+[2]KIADÁS!$CK$195</f>
        <v>0</v>
      </c>
      <c r="M185" s="532">
        <f>[2]KIADÁS!$CF$234+[2]KIADÁS!$CI$234</f>
        <v>0</v>
      </c>
      <c r="N185" s="445">
        <f>[2]KIADÁS!$CG$234+[2]KIADÁS!$CJ$234</f>
        <v>0</v>
      </c>
      <c r="O185" s="445">
        <f>[2]KIADÁS!$CH$234+[2]KIADÁS!$CK$234</f>
        <v>0</v>
      </c>
      <c r="P185" s="532">
        <f>[2]KIADÁS!$CF$281+[2]KIADÁS!$CI$281</f>
        <v>0</v>
      </c>
      <c r="Q185" s="445">
        <f>[2]KIADÁS!$CG$281+[2]KIADÁS!$CJ$281</f>
        <v>0</v>
      </c>
      <c r="R185" s="445">
        <f>[2]KIADÁS!$CH$281+[2]KIADÁS!$CK$281</f>
        <v>0</v>
      </c>
      <c r="S185" s="532">
        <f>[2]KIADÁS!$CF$341+[2]KIADÁS!$CI$341</f>
        <v>0</v>
      </c>
      <c r="T185" s="445">
        <f>[2]KIADÁS!$CG$341+[2]KIADÁS!$CJ$341</f>
        <v>0</v>
      </c>
      <c r="U185" s="450">
        <f>[2]KIADÁS!$CH$341+[2]KIADÁS!$CK$341</f>
        <v>0</v>
      </c>
      <c r="V185" s="451">
        <f t="shared" si="24"/>
        <v>0</v>
      </c>
      <c r="W185" s="452">
        <f t="shared" si="25"/>
        <v>0</v>
      </c>
      <c r="X185" s="453">
        <f t="shared" si="26"/>
        <v>0</v>
      </c>
      <c r="Y185" s="135"/>
    </row>
    <row r="186" spans="1:31" s="87" customFormat="1" ht="13.8">
      <c r="A186" s="458"/>
      <c r="B186" s="529" t="s">
        <v>51</v>
      </c>
      <c r="C186" s="530"/>
      <c r="D186" s="533">
        <f t="shared" ref="D186:U186" si="27">SUM(D180:D185)</f>
        <v>0</v>
      </c>
      <c r="E186" s="533">
        <f t="shared" si="27"/>
        <v>0</v>
      </c>
      <c r="F186" s="533">
        <f t="shared" si="27"/>
        <v>201875059</v>
      </c>
      <c r="G186" s="533">
        <f t="shared" si="27"/>
        <v>0</v>
      </c>
      <c r="H186" s="533">
        <f t="shared" si="27"/>
        <v>0</v>
      </c>
      <c r="I186" s="533">
        <f t="shared" si="27"/>
        <v>0</v>
      </c>
      <c r="J186" s="533">
        <f t="shared" si="27"/>
        <v>0</v>
      </c>
      <c r="K186" s="533">
        <f t="shared" si="27"/>
        <v>0</v>
      </c>
      <c r="L186" s="533">
        <f t="shared" si="27"/>
        <v>0</v>
      </c>
      <c r="M186" s="533">
        <f t="shared" si="27"/>
        <v>0</v>
      </c>
      <c r="N186" s="533">
        <f t="shared" si="27"/>
        <v>0</v>
      </c>
      <c r="O186" s="533">
        <f t="shared" si="27"/>
        <v>0</v>
      </c>
      <c r="P186" s="533">
        <f t="shared" si="27"/>
        <v>0</v>
      </c>
      <c r="Q186" s="533">
        <f t="shared" si="27"/>
        <v>0</v>
      </c>
      <c r="R186" s="533">
        <f t="shared" si="27"/>
        <v>0</v>
      </c>
      <c r="S186" s="533">
        <f t="shared" si="27"/>
        <v>0</v>
      </c>
      <c r="T186" s="533">
        <f t="shared" si="27"/>
        <v>0</v>
      </c>
      <c r="U186" s="537">
        <f t="shared" si="27"/>
        <v>0</v>
      </c>
      <c r="V186" s="459">
        <f t="shared" si="24"/>
        <v>0</v>
      </c>
      <c r="W186" s="460">
        <f t="shared" si="25"/>
        <v>0</v>
      </c>
      <c r="X186" s="461">
        <f t="shared" si="26"/>
        <v>201875059</v>
      </c>
      <c r="Y186" s="104"/>
    </row>
    <row r="187" spans="1:31" s="86" customFormat="1" ht="13.8">
      <c r="A187" s="443" t="s">
        <v>74</v>
      </c>
      <c r="B187" s="527" t="s">
        <v>54</v>
      </c>
      <c r="C187" s="528"/>
      <c r="D187" s="837"/>
      <c r="E187" s="838"/>
      <c r="F187" s="838"/>
      <c r="G187" s="837"/>
      <c r="H187" s="838"/>
      <c r="I187" s="838"/>
      <c r="J187" s="837"/>
      <c r="K187" s="838"/>
      <c r="L187" s="838"/>
      <c r="M187" s="837"/>
      <c r="N187" s="838"/>
      <c r="O187" s="838"/>
      <c r="P187" s="837"/>
      <c r="Q187" s="838"/>
      <c r="R187" s="838"/>
      <c r="S187" s="837"/>
      <c r="T187" s="838"/>
      <c r="U187" s="839"/>
      <c r="V187" s="831">
        <f t="shared" si="24"/>
        <v>0</v>
      </c>
      <c r="W187" s="832"/>
      <c r="X187" s="833"/>
      <c r="Y187" s="136"/>
    </row>
    <row r="188" spans="1:31" s="86" customFormat="1" ht="13.8">
      <c r="A188" s="443">
        <v>7</v>
      </c>
      <c r="B188" s="527" t="s">
        <v>56</v>
      </c>
      <c r="C188" s="528" t="s">
        <v>140</v>
      </c>
      <c r="D188" s="532">
        <f>[2]KIADÁS!$CO$106</f>
        <v>0</v>
      </c>
      <c r="E188" s="445">
        <f>[2]KIADÁS!$CP$106</f>
        <v>0</v>
      </c>
      <c r="F188" s="445">
        <f>[2]KIADÁS!$CQ$106</f>
        <v>0</v>
      </c>
      <c r="G188" s="532">
        <f>[2]KIADÁS!$CO$145</f>
        <v>0</v>
      </c>
      <c r="H188" s="445">
        <f>[2]KIADÁS!$CP$145</f>
        <v>0</v>
      </c>
      <c r="I188" s="445">
        <f>[2]KIADÁS!$CQ$145</f>
        <v>0</v>
      </c>
      <c r="J188" s="532">
        <f>[2]KIADÁS!$CO$195</f>
        <v>0</v>
      </c>
      <c r="K188" s="445">
        <f>[2]KIADÁS!$CP$195</f>
        <v>0</v>
      </c>
      <c r="L188" s="445">
        <f>[2]KIADÁS!$CQ$195</f>
        <v>0</v>
      </c>
      <c r="M188" s="532">
        <f>[2]KIADÁS!$CO$234</f>
        <v>0</v>
      </c>
      <c r="N188" s="445">
        <f>[2]KIADÁS!$CP$234</f>
        <v>0</v>
      </c>
      <c r="O188" s="445">
        <f>[2]KIADÁS!$CQ$234</f>
        <v>0</v>
      </c>
      <c r="P188" s="532">
        <f>[2]KIADÁS!$CO$281</f>
        <v>0</v>
      </c>
      <c r="Q188" s="445">
        <f>[2]KIADÁS!$CP$281</f>
        <v>0</v>
      </c>
      <c r="R188" s="445">
        <f>[2]KIADÁS!$CQ$281</f>
        <v>0</v>
      </c>
      <c r="S188" s="532">
        <f>[2]KIADÁS!$CO$341</f>
        <v>0</v>
      </c>
      <c r="T188" s="445">
        <f>[2]KIADÁS!$CP$341</f>
        <v>0</v>
      </c>
      <c r="U188" s="450">
        <f>[2]KIADÁS!$CQ$341</f>
        <v>0</v>
      </c>
      <c r="V188" s="451">
        <f t="shared" si="24"/>
        <v>0</v>
      </c>
      <c r="W188" s="452">
        <f t="shared" si="25"/>
        <v>0</v>
      </c>
      <c r="X188" s="453">
        <f t="shared" si="26"/>
        <v>0</v>
      </c>
      <c r="Y188" s="135"/>
    </row>
    <row r="189" spans="1:31" s="86" customFormat="1" ht="13.8">
      <c r="A189" s="443">
        <v>8</v>
      </c>
      <c r="B189" s="527" t="s">
        <v>57</v>
      </c>
      <c r="C189" s="528" t="s">
        <v>141</v>
      </c>
      <c r="D189" s="532">
        <f>[2]KIADÁS!$CR$106</f>
        <v>0</v>
      </c>
      <c r="E189" s="445">
        <f>[2]KIADÁS!$CS$106</f>
        <v>0</v>
      </c>
      <c r="F189" s="445">
        <f>[2]KIADÁS!$CT$106</f>
        <v>0</v>
      </c>
      <c r="G189" s="532">
        <f>[2]KIADÁS!$CR$145</f>
        <v>0</v>
      </c>
      <c r="H189" s="445">
        <f>[2]KIADÁS!$CS$145</f>
        <v>0</v>
      </c>
      <c r="I189" s="445">
        <f>[2]KIADÁS!$CT$145</f>
        <v>0</v>
      </c>
      <c r="J189" s="532">
        <f>[2]KIADÁS!$CR$195</f>
        <v>0</v>
      </c>
      <c r="K189" s="445">
        <f>[2]KIADÁS!$CS$195</f>
        <v>0</v>
      </c>
      <c r="L189" s="445">
        <f>[2]KIADÁS!$CT$195</f>
        <v>0</v>
      </c>
      <c r="M189" s="532">
        <f>[2]KIADÁS!$CR$234</f>
        <v>0</v>
      </c>
      <c r="N189" s="445">
        <f>[2]KIADÁS!$CS$234</f>
        <v>0</v>
      </c>
      <c r="O189" s="445">
        <f>[2]KIADÁS!$CT$234</f>
        <v>0</v>
      </c>
      <c r="P189" s="532">
        <f>[2]KIADÁS!$CR$281</f>
        <v>0</v>
      </c>
      <c r="Q189" s="445">
        <f>[2]KIADÁS!$CS$281</f>
        <v>0</v>
      </c>
      <c r="R189" s="445">
        <f>[2]KIADÁS!$CT$281</f>
        <v>0</v>
      </c>
      <c r="S189" s="532">
        <f>[2]KIADÁS!$CR$341</f>
        <v>0</v>
      </c>
      <c r="T189" s="445">
        <f>[2]KIADÁS!$CS$341</f>
        <v>0</v>
      </c>
      <c r="U189" s="450">
        <f>[2]KIADÁS!$CT$341</f>
        <v>0</v>
      </c>
      <c r="V189" s="451">
        <f t="shared" si="24"/>
        <v>0</v>
      </c>
      <c r="W189" s="452">
        <f t="shared" si="25"/>
        <v>0</v>
      </c>
      <c r="X189" s="453">
        <f t="shared" si="26"/>
        <v>0</v>
      </c>
      <c r="Y189" s="135"/>
    </row>
    <row r="190" spans="1:31" s="86" customFormat="1" ht="13.8">
      <c r="A190" s="443">
        <v>9</v>
      </c>
      <c r="B190" s="527" t="s">
        <v>58</v>
      </c>
      <c r="C190" s="528" t="s">
        <v>142</v>
      </c>
      <c r="D190" s="532">
        <f>[2]KIADÁS!$CU$106</f>
        <v>0</v>
      </c>
      <c r="E190" s="445">
        <f>[2]KIADÁS!$CV$106</f>
        <v>0</v>
      </c>
      <c r="F190" s="445">
        <f>[2]KIADÁS!$CW$106</f>
        <v>0</v>
      </c>
      <c r="G190" s="532">
        <f>[2]KIADÁS!$CU$145</f>
        <v>0</v>
      </c>
      <c r="H190" s="445">
        <f>[2]KIADÁS!$CV$145</f>
        <v>0</v>
      </c>
      <c r="I190" s="445">
        <f>[2]KIADÁS!$CW$145</f>
        <v>0</v>
      </c>
      <c r="J190" s="532">
        <f>[2]KIADÁS!$CU$195</f>
        <v>0</v>
      </c>
      <c r="K190" s="445">
        <f>[2]KIADÁS!$CV$195</f>
        <v>0</v>
      </c>
      <c r="L190" s="445">
        <f>[2]KIADÁS!$CW$195</f>
        <v>0</v>
      </c>
      <c r="M190" s="532">
        <f>[2]KIADÁS!$CU$234</f>
        <v>0</v>
      </c>
      <c r="N190" s="445">
        <f>[2]KIADÁS!$CV$234</f>
        <v>0</v>
      </c>
      <c r="O190" s="445">
        <f>[2]KIADÁS!$CW$234</f>
        <v>0</v>
      </c>
      <c r="P190" s="532">
        <f>[2]KIADÁS!$CU$281</f>
        <v>0</v>
      </c>
      <c r="Q190" s="445">
        <f>[2]KIADÁS!$CV$281</f>
        <v>0</v>
      </c>
      <c r="R190" s="445">
        <f>[2]KIADÁS!$CW$281</f>
        <v>0</v>
      </c>
      <c r="S190" s="532">
        <f>[2]KIADÁS!$CU$341</f>
        <v>0</v>
      </c>
      <c r="T190" s="445">
        <f>[2]KIADÁS!$CV$341</f>
        <v>0</v>
      </c>
      <c r="U190" s="450">
        <f>[2]KIADÁS!$CW$341</f>
        <v>0</v>
      </c>
      <c r="V190" s="451">
        <f t="shared" si="24"/>
        <v>0</v>
      </c>
      <c r="W190" s="452">
        <f t="shared" si="25"/>
        <v>0</v>
      </c>
      <c r="X190" s="453">
        <f t="shared" si="26"/>
        <v>0</v>
      </c>
      <c r="Y190" s="135"/>
    </row>
    <row r="191" spans="1:31" s="86" customFormat="1" ht="13.8">
      <c r="A191" s="443">
        <v>10</v>
      </c>
      <c r="B191" s="527" t="s">
        <v>13</v>
      </c>
      <c r="C191" s="528" t="s">
        <v>139</v>
      </c>
      <c r="D191" s="532">
        <f>[2]KIADÁS!$CL$106</f>
        <v>0</v>
      </c>
      <c r="E191" s="445">
        <f>[2]KIADÁS!$CM$106</f>
        <v>0</v>
      </c>
      <c r="F191" s="445">
        <f>[2]KIADÁS!$CN$106</f>
        <v>0</v>
      </c>
      <c r="G191" s="532">
        <f>[2]KIADÁS!$CL$145</f>
        <v>0</v>
      </c>
      <c r="H191" s="445">
        <f>[2]KIADÁS!$CM$145</f>
        <v>0</v>
      </c>
      <c r="I191" s="445">
        <f>[2]KIADÁS!$CN$145</f>
        <v>0</v>
      </c>
      <c r="J191" s="532">
        <f>[2]KIADÁS!$CL$195</f>
        <v>0</v>
      </c>
      <c r="K191" s="445">
        <f>[2]KIADÁS!$CM$195</f>
        <v>0</v>
      </c>
      <c r="L191" s="445">
        <f>[2]KIADÁS!$CN$195</f>
        <v>0</v>
      </c>
      <c r="M191" s="532">
        <f>[2]KIADÁS!$CL$234</f>
        <v>0</v>
      </c>
      <c r="N191" s="445">
        <f>[2]KIADÁS!$CM$234</f>
        <v>0</v>
      </c>
      <c r="O191" s="445">
        <f>[2]KIADÁS!$CN$234</f>
        <v>0</v>
      </c>
      <c r="P191" s="532">
        <f>[2]KIADÁS!$CL$281</f>
        <v>0</v>
      </c>
      <c r="Q191" s="445">
        <f>[2]KIADÁS!$CM$281</f>
        <v>0</v>
      </c>
      <c r="R191" s="445">
        <f>[2]KIADÁS!$CN$281</f>
        <v>0</v>
      </c>
      <c r="S191" s="532">
        <f>[2]KIADÁS!$CL$341</f>
        <v>0</v>
      </c>
      <c r="T191" s="445">
        <f>[2]KIADÁS!$CM$341</f>
        <v>0</v>
      </c>
      <c r="U191" s="450">
        <f>[2]KIADÁS!$CN$341</f>
        <v>0</v>
      </c>
      <c r="V191" s="451">
        <f t="shared" si="24"/>
        <v>0</v>
      </c>
      <c r="W191" s="452">
        <f t="shared" si="25"/>
        <v>0</v>
      </c>
      <c r="X191" s="453">
        <f t="shared" si="26"/>
        <v>0</v>
      </c>
      <c r="Y191" s="135"/>
    </row>
    <row r="192" spans="1:31" s="87" customFormat="1" ht="13.8">
      <c r="A192" s="458"/>
      <c r="B192" s="529" t="s">
        <v>59</v>
      </c>
      <c r="C192" s="530"/>
      <c r="D192" s="533">
        <f t="shared" ref="D192:U192" si="28">SUM(D188,D189,D190,D191)</f>
        <v>0</v>
      </c>
      <c r="E192" s="447">
        <f t="shared" si="28"/>
        <v>0</v>
      </c>
      <c r="F192" s="447">
        <f t="shared" si="28"/>
        <v>0</v>
      </c>
      <c r="G192" s="533">
        <f t="shared" si="28"/>
        <v>0</v>
      </c>
      <c r="H192" s="447">
        <f t="shared" si="28"/>
        <v>0</v>
      </c>
      <c r="I192" s="447">
        <f t="shared" si="28"/>
        <v>0</v>
      </c>
      <c r="J192" s="533">
        <f t="shared" si="28"/>
        <v>0</v>
      </c>
      <c r="K192" s="447">
        <f t="shared" si="28"/>
        <v>0</v>
      </c>
      <c r="L192" s="447">
        <f t="shared" si="28"/>
        <v>0</v>
      </c>
      <c r="M192" s="533">
        <f t="shared" si="28"/>
        <v>0</v>
      </c>
      <c r="N192" s="447">
        <f t="shared" si="28"/>
        <v>0</v>
      </c>
      <c r="O192" s="447">
        <f t="shared" si="28"/>
        <v>0</v>
      </c>
      <c r="P192" s="533">
        <f t="shared" si="28"/>
        <v>0</v>
      </c>
      <c r="Q192" s="447">
        <f t="shared" si="28"/>
        <v>0</v>
      </c>
      <c r="R192" s="447">
        <f t="shared" si="28"/>
        <v>0</v>
      </c>
      <c r="S192" s="533">
        <f t="shared" si="28"/>
        <v>0</v>
      </c>
      <c r="T192" s="447">
        <f t="shared" si="28"/>
        <v>0</v>
      </c>
      <c r="U192" s="454">
        <f t="shared" si="28"/>
        <v>0</v>
      </c>
      <c r="V192" s="451">
        <f t="shared" si="24"/>
        <v>0</v>
      </c>
      <c r="W192" s="452">
        <f t="shared" si="25"/>
        <v>0</v>
      </c>
      <c r="X192" s="453">
        <f t="shared" si="26"/>
        <v>0</v>
      </c>
      <c r="Y192" s="104"/>
    </row>
    <row r="193" spans="1:25" s="86" customFormat="1" ht="13.8">
      <c r="A193" s="443" t="s">
        <v>75</v>
      </c>
      <c r="B193" s="527" t="s">
        <v>76</v>
      </c>
      <c r="C193" s="439"/>
      <c r="D193" s="837"/>
      <c r="E193" s="838"/>
      <c r="F193" s="838"/>
      <c r="G193" s="837"/>
      <c r="H193" s="838"/>
      <c r="I193" s="838"/>
      <c r="J193" s="837"/>
      <c r="K193" s="838"/>
      <c r="L193" s="838"/>
      <c r="M193" s="837"/>
      <c r="N193" s="838"/>
      <c r="O193" s="838"/>
      <c r="P193" s="837"/>
      <c r="Q193" s="838"/>
      <c r="R193" s="838"/>
      <c r="S193" s="837"/>
      <c r="T193" s="838"/>
      <c r="U193" s="839"/>
      <c r="V193" s="831">
        <f t="shared" si="24"/>
        <v>0</v>
      </c>
      <c r="W193" s="832"/>
      <c r="X193" s="833"/>
      <c r="Y193" s="136"/>
    </row>
    <row r="194" spans="1:25" s="86" customFormat="1" ht="13.8">
      <c r="A194" s="443">
        <v>11</v>
      </c>
      <c r="B194" s="525" t="s">
        <v>259</v>
      </c>
      <c r="C194" s="528" t="s">
        <v>130</v>
      </c>
      <c r="D194" s="532">
        <f>[2]KIADÁS!$EE$106</f>
        <v>0</v>
      </c>
      <c r="E194" s="445">
        <f>[2]KIADÁS!$EF$106</f>
        <v>0</v>
      </c>
      <c r="F194" s="445">
        <f>[2]KIADÁS!$EG$106</f>
        <v>0</v>
      </c>
      <c r="G194" s="532">
        <f>[2]KIADÁS!$EE$145</f>
        <v>0</v>
      </c>
      <c r="H194" s="445">
        <f>[2]KIADÁS!$EF$145</f>
        <v>0</v>
      </c>
      <c r="I194" s="445">
        <f>[2]KIADÁS!$EG$145</f>
        <v>0</v>
      </c>
      <c r="J194" s="532">
        <f>[2]KIADÁS!$EE$195</f>
        <v>0</v>
      </c>
      <c r="K194" s="445">
        <f>[2]KIADÁS!$EF$195</f>
        <v>0</v>
      </c>
      <c r="L194" s="445">
        <f>[2]KIADÁS!$EG$195</f>
        <v>0</v>
      </c>
      <c r="M194" s="532">
        <f>[2]KIADÁS!$EE$234</f>
        <v>0</v>
      </c>
      <c r="N194" s="445">
        <f>[2]KIADÁS!$EF$234</f>
        <v>0</v>
      </c>
      <c r="O194" s="445">
        <f>[2]KIADÁS!$EG$234</f>
        <v>0</v>
      </c>
      <c r="P194" s="532">
        <f>[2]KIADÁS!$EE$281</f>
        <v>0</v>
      </c>
      <c r="Q194" s="445">
        <f>[2]KIADÁS!$EF$281</f>
        <v>0</v>
      </c>
      <c r="R194" s="445">
        <f>[2]KIADÁS!$EG$281</f>
        <v>0</v>
      </c>
      <c r="S194" s="532">
        <f>[2]KIADÁS!$EE$341</f>
        <v>0</v>
      </c>
      <c r="T194" s="445">
        <f>[2]KIADÁS!$EF$341</f>
        <v>0</v>
      </c>
      <c r="U194" s="450">
        <f>[2]KIADÁS!$EG$341</f>
        <v>0</v>
      </c>
      <c r="V194" s="451">
        <f t="shared" si="24"/>
        <v>0</v>
      </c>
      <c r="W194" s="452">
        <f t="shared" si="25"/>
        <v>0</v>
      </c>
      <c r="X194" s="453">
        <f t="shared" si="26"/>
        <v>0</v>
      </c>
      <c r="Y194" s="135"/>
    </row>
    <row r="195" spans="1:25" s="86" customFormat="1" ht="13.8">
      <c r="A195" s="443">
        <v>12</v>
      </c>
      <c r="B195" s="525" t="s">
        <v>260</v>
      </c>
      <c r="C195" s="528" t="s">
        <v>131</v>
      </c>
      <c r="D195" s="532">
        <f>[2]KIADÁS!$EB$106</f>
        <v>0</v>
      </c>
      <c r="E195" s="445">
        <f>[2]KIADÁS!$EC$106</f>
        <v>0</v>
      </c>
      <c r="F195" s="445">
        <f>[2]KIADÁS!$ED$106</f>
        <v>0</v>
      </c>
      <c r="G195" s="532">
        <f>[2]KIADÁS!$EB$145</f>
        <v>0</v>
      </c>
      <c r="H195" s="445">
        <f>[2]KIADÁS!$EC$145</f>
        <v>0</v>
      </c>
      <c r="I195" s="445">
        <f>[2]KIADÁS!$ED$145</f>
        <v>0</v>
      </c>
      <c r="J195" s="532">
        <f>[2]KIADÁS!$EB$195</f>
        <v>0</v>
      </c>
      <c r="K195" s="445">
        <f>[2]KIADÁS!$EC$195</f>
        <v>0</v>
      </c>
      <c r="L195" s="445">
        <f>[2]KIADÁS!$ED$195</f>
        <v>0</v>
      </c>
      <c r="M195" s="532">
        <f>[2]KIADÁS!$EB$234</f>
        <v>0</v>
      </c>
      <c r="N195" s="445">
        <f>[2]KIADÁS!$EC$234</f>
        <v>0</v>
      </c>
      <c r="O195" s="445">
        <f>[2]KIADÁS!$ED$234</f>
        <v>0</v>
      </c>
      <c r="P195" s="532">
        <f>[2]KIADÁS!$EB$281</f>
        <v>0</v>
      </c>
      <c r="Q195" s="445">
        <f>[2]KIADÁS!$EC$281</f>
        <v>0</v>
      </c>
      <c r="R195" s="445">
        <f>[2]KIADÁS!$ED$281</f>
        <v>0</v>
      </c>
      <c r="S195" s="532">
        <f>[2]KIADÁS!$EB$341</f>
        <v>0</v>
      </c>
      <c r="T195" s="445">
        <f>[2]KIADÁS!$EC$341</f>
        <v>0</v>
      </c>
      <c r="U195" s="450">
        <f>[2]KIADÁS!$ED$341</f>
        <v>0</v>
      </c>
      <c r="V195" s="451">
        <f t="shared" si="24"/>
        <v>0</v>
      </c>
      <c r="W195" s="452">
        <f t="shared" si="25"/>
        <v>0</v>
      </c>
      <c r="X195" s="453">
        <f t="shared" si="26"/>
        <v>0</v>
      </c>
      <c r="Y195" s="135"/>
    </row>
    <row r="196" spans="1:25" s="86" customFormat="1" ht="24">
      <c r="A196" s="443">
        <v>13</v>
      </c>
      <c r="B196" s="526" t="s">
        <v>148</v>
      </c>
      <c r="C196" s="439" t="s">
        <v>132</v>
      </c>
      <c r="D196" s="532">
        <f>[2]KIADÁS!$EK$106</f>
        <v>0</v>
      </c>
      <c r="E196" s="445">
        <f>[2]KIADÁS!$EL$106</f>
        <v>0</v>
      </c>
      <c r="F196" s="445">
        <f>[2]KIADÁS!$EM$106</f>
        <v>0</v>
      </c>
      <c r="G196" s="532">
        <f>[2]KIADÁS!$EK$145</f>
        <v>0</v>
      </c>
      <c r="H196" s="445">
        <f>[2]KIADÁS!$EL$145</f>
        <v>0</v>
      </c>
      <c r="I196" s="445">
        <f>[2]KIADÁS!$EM$145</f>
        <v>0</v>
      </c>
      <c r="J196" s="532">
        <f>[2]KIADÁS!$EK$195</f>
        <v>0</v>
      </c>
      <c r="K196" s="445">
        <f>[2]KIADÁS!$EL$195</f>
        <v>0</v>
      </c>
      <c r="L196" s="445">
        <f>[2]KIADÁS!$EM$195</f>
        <v>0</v>
      </c>
      <c r="M196" s="532">
        <f>[2]KIADÁS!$EK$234</f>
        <v>0</v>
      </c>
      <c r="N196" s="445">
        <f>[2]KIADÁS!$EL$234</f>
        <v>0</v>
      </c>
      <c r="O196" s="445">
        <f>[2]KIADÁS!$EM$234</f>
        <v>0</v>
      </c>
      <c r="P196" s="532">
        <f>[2]KIADÁS!$EK$281</f>
        <v>0</v>
      </c>
      <c r="Q196" s="445">
        <f>[2]KIADÁS!$EL$281</f>
        <v>0</v>
      </c>
      <c r="R196" s="445">
        <f>[2]KIADÁS!$EM$281</f>
        <v>0</v>
      </c>
      <c r="S196" s="532">
        <f>[2]KIADÁS!$EK$341</f>
        <v>0</v>
      </c>
      <c r="T196" s="445">
        <f>[2]KIADÁS!$EL$341</f>
        <v>0</v>
      </c>
      <c r="U196" s="450">
        <f>[2]KIADÁS!$EM$341</f>
        <v>0</v>
      </c>
      <c r="V196" s="451">
        <f t="shared" si="24"/>
        <v>0</v>
      </c>
      <c r="W196" s="452">
        <f t="shared" si="25"/>
        <v>0</v>
      </c>
      <c r="X196" s="453">
        <f t="shared" si="26"/>
        <v>0</v>
      </c>
      <c r="Y196" s="135"/>
    </row>
    <row r="197" spans="1:25" s="87" customFormat="1" ht="13.8">
      <c r="A197" s="458"/>
      <c r="B197" s="529" t="s">
        <v>89</v>
      </c>
      <c r="C197" s="441"/>
      <c r="D197" s="533">
        <f t="shared" ref="D197:U197" si="29">SUM(D194,D195,D196)</f>
        <v>0</v>
      </c>
      <c r="E197" s="447">
        <f t="shared" si="29"/>
        <v>0</v>
      </c>
      <c r="F197" s="447">
        <f t="shared" si="29"/>
        <v>0</v>
      </c>
      <c r="G197" s="533">
        <f t="shared" si="29"/>
        <v>0</v>
      </c>
      <c r="H197" s="447">
        <f t="shared" si="29"/>
        <v>0</v>
      </c>
      <c r="I197" s="447">
        <f t="shared" si="29"/>
        <v>0</v>
      </c>
      <c r="J197" s="533">
        <f t="shared" si="29"/>
        <v>0</v>
      </c>
      <c r="K197" s="447">
        <f t="shared" si="29"/>
        <v>0</v>
      </c>
      <c r="L197" s="447">
        <f t="shared" si="29"/>
        <v>0</v>
      </c>
      <c r="M197" s="533">
        <f t="shared" si="29"/>
        <v>0</v>
      </c>
      <c r="N197" s="447">
        <f t="shared" si="29"/>
        <v>0</v>
      </c>
      <c r="O197" s="447">
        <f t="shared" si="29"/>
        <v>0</v>
      </c>
      <c r="P197" s="533">
        <f t="shared" si="29"/>
        <v>0</v>
      </c>
      <c r="Q197" s="447">
        <f t="shared" si="29"/>
        <v>0</v>
      </c>
      <c r="R197" s="447">
        <f t="shared" si="29"/>
        <v>0</v>
      </c>
      <c r="S197" s="533">
        <f t="shared" si="29"/>
        <v>0</v>
      </c>
      <c r="T197" s="447">
        <f t="shared" si="29"/>
        <v>0</v>
      </c>
      <c r="U197" s="454">
        <f t="shared" si="29"/>
        <v>0</v>
      </c>
      <c r="V197" s="451">
        <f t="shared" si="24"/>
        <v>0</v>
      </c>
      <c r="W197" s="452">
        <f t="shared" si="25"/>
        <v>0</v>
      </c>
      <c r="X197" s="453">
        <f t="shared" si="26"/>
        <v>0</v>
      </c>
      <c r="Y197" s="104"/>
    </row>
    <row r="198" spans="1:25" s="87" customFormat="1" ht="14.4" thickBot="1">
      <c r="A198" s="462"/>
      <c r="B198" s="531" t="s">
        <v>97</v>
      </c>
      <c r="C198" s="442"/>
      <c r="D198" s="535">
        <f t="shared" ref="D198:U198" si="30">SUM(D197,D192,D186)</f>
        <v>0</v>
      </c>
      <c r="E198" s="449">
        <f t="shared" si="30"/>
        <v>0</v>
      </c>
      <c r="F198" s="449">
        <f t="shared" si="30"/>
        <v>201875059</v>
      </c>
      <c r="G198" s="535">
        <f t="shared" si="30"/>
        <v>0</v>
      </c>
      <c r="H198" s="449">
        <f t="shared" si="30"/>
        <v>0</v>
      </c>
      <c r="I198" s="449">
        <f t="shared" si="30"/>
        <v>0</v>
      </c>
      <c r="J198" s="535">
        <f t="shared" si="30"/>
        <v>0</v>
      </c>
      <c r="K198" s="449">
        <f t="shared" si="30"/>
        <v>0</v>
      </c>
      <c r="L198" s="449">
        <f t="shared" si="30"/>
        <v>0</v>
      </c>
      <c r="M198" s="535">
        <f t="shared" si="30"/>
        <v>0</v>
      </c>
      <c r="N198" s="449">
        <f t="shared" si="30"/>
        <v>0</v>
      </c>
      <c r="O198" s="449">
        <f t="shared" si="30"/>
        <v>0</v>
      </c>
      <c r="P198" s="535">
        <f t="shared" si="30"/>
        <v>0</v>
      </c>
      <c r="Q198" s="449">
        <f t="shared" si="30"/>
        <v>0</v>
      </c>
      <c r="R198" s="449">
        <f t="shared" si="30"/>
        <v>0</v>
      </c>
      <c r="S198" s="535">
        <f t="shared" si="30"/>
        <v>0</v>
      </c>
      <c r="T198" s="449">
        <f t="shared" si="30"/>
        <v>0</v>
      </c>
      <c r="U198" s="538">
        <f t="shared" si="30"/>
        <v>0</v>
      </c>
      <c r="V198" s="463">
        <f t="shared" si="24"/>
        <v>0</v>
      </c>
      <c r="W198" s="464">
        <f t="shared" si="25"/>
        <v>0</v>
      </c>
      <c r="X198" s="465">
        <f t="shared" si="26"/>
        <v>201875059</v>
      </c>
      <c r="Y198" s="104"/>
    </row>
    <row r="223" spans="1:24" ht="12.6" thickBot="1"/>
    <row r="224" spans="1:24" s="106" customFormat="1" ht="15" customHeight="1" thickBot="1">
      <c r="A224" s="105"/>
      <c r="C224" s="764" t="s">
        <v>262</v>
      </c>
      <c r="D224" s="765"/>
      <c r="E224" s="765"/>
      <c r="F224" s="765"/>
      <c r="G224" s="765"/>
      <c r="H224" s="765"/>
      <c r="I224" s="765"/>
      <c r="J224" s="765"/>
      <c r="K224" s="765"/>
      <c r="L224" s="765"/>
      <c r="M224" s="765"/>
      <c r="N224" s="765"/>
      <c r="O224" s="765"/>
      <c r="P224" s="765"/>
      <c r="Q224" s="765"/>
      <c r="R224" s="765"/>
      <c r="S224" s="765"/>
      <c r="T224" s="765"/>
      <c r="U224" s="765"/>
      <c r="V224" s="765"/>
      <c r="W224" s="765"/>
      <c r="X224" s="766"/>
    </row>
    <row r="225" spans="1:31" s="106" customFormat="1" ht="32.25" customHeight="1">
      <c r="A225" s="105"/>
      <c r="C225" s="767" t="s">
        <v>190</v>
      </c>
      <c r="D225" s="801" t="s">
        <v>191</v>
      </c>
      <c r="E225" s="802"/>
      <c r="F225" s="803"/>
      <c r="G225" s="804" t="s">
        <v>326</v>
      </c>
      <c r="H225" s="802"/>
      <c r="I225" s="803"/>
      <c r="J225" s="804" t="s">
        <v>193</v>
      </c>
      <c r="K225" s="802"/>
      <c r="L225" s="803"/>
      <c r="M225" s="805" t="s">
        <v>315</v>
      </c>
      <c r="N225" s="806"/>
      <c r="O225" s="807"/>
      <c r="P225" s="804"/>
      <c r="Q225" s="802"/>
      <c r="R225" s="803"/>
      <c r="S225" s="804"/>
      <c r="T225" s="802"/>
      <c r="U225" s="802"/>
      <c r="V225" s="769" t="s">
        <v>328</v>
      </c>
      <c r="W225" s="770"/>
      <c r="X225" s="771"/>
    </row>
    <row r="226" spans="1:31" s="106" customFormat="1" ht="73.5" customHeight="1" thickBot="1">
      <c r="A226" s="105"/>
      <c r="C226" s="768"/>
      <c r="D226" s="792" t="s">
        <v>198</v>
      </c>
      <c r="E226" s="793"/>
      <c r="F226" s="794"/>
      <c r="G226" s="795" t="s">
        <v>327</v>
      </c>
      <c r="H226" s="793"/>
      <c r="I226" s="794"/>
      <c r="J226" s="795" t="s">
        <v>312</v>
      </c>
      <c r="K226" s="793"/>
      <c r="L226" s="794"/>
      <c r="M226" s="796" t="s">
        <v>314</v>
      </c>
      <c r="N226" s="797"/>
      <c r="O226" s="798"/>
      <c r="P226" s="795"/>
      <c r="Q226" s="793"/>
      <c r="R226" s="794"/>
      <c r="S226" s="795"/>
      <c r="T226" s="793"/>
      <c r="U226" s="793"/>
      <c r="V226" s="772"/>
      <c r="W226" s="773"/>
      <c r="X226" s="774"/>
    </row>
    <row r="227" spans="1:31" s="106" customFormat="1" ht="71.400000000000006" customHeight="1">
      <c r="A227" s="434" t="s">
        <v>33</v>
      </c>
      <c r="B227" s="435" t="s">
        <v>105</v>
      </c>
      <c r="C227" s="444" t="s">
        <v>206</v>
      </c>
      <c r="D227" s="469" t="s">
        <v>124</v>
      </c>
      <c r="E227" s="470" t="s">
        <v>125</v>
      </c>
      <c r="F227" s="470" t="s">
        <v>126</v>
      </c>
      <c r="G227" s="470" t="s">
        <v>124</v>
      </c>
      <c r="H227" s="470" t="s">
        <v>125</v>
      </c>
      <c r="I227" s="470" t="s">
        <v>126</v>
      </c>
      <c r="J227" s="470" t="s">
        <v>124</v>
      </c>
      <c r="K227" s="470" t="s">
        <v>125</v>
      </c>
      <c r="L227" s="470" t="s">
        <v>126</v>
      </c>
      <c r="M227" s="470" t="s">
        <v>124</v>
      </c>
      <c r="N227" s="470" t="s">
        <v>125</v>
      </c>
      <c r="O227" s="470" t="s">
        <v>126</v>
      </c>
      <c r="P227" s="470" t="s">
        <v>124</v>
      </c>
      <c r="Q227" s="470" t="s">
        <v>125</v>
      </c>
      <c r="R227" s="470" t="s">
        <v>126</v>
      </c>
      <c r="S227" s="470" t="s">
        <v>124</v>
      </c>
      <c r="T227" s="470" t="s">
        <v>125</v>
      </c>
      <c r="U227" s="488" t="s">
        <v>126</v>
      </c>
      <c r="V227" s="489" t="s">
        <v>124</v>
      </c>
      <c r="W227" s="479" t="s">
        <v>125</v>
      </c>
      <c r="X227" s="480" t="s">
        <v>126</v>
      </c>
      <c r="AE227" s="107"/>
    </row>
    <row r="228" spans="1:31" s="86" customFormat="1" ht="13.8">
      <c r="A228" s="443" t="s">
        <v>45</v>
      </c>
      <c r="B228" s="527" t="s">
        <v>47</v>
      </c>
      <c r="C228" s="439" t="s">
        <v>289</v>
      </c>
      <c r="D228" s="837"/>
      <c r="E228" s="838"/>
      <c r="F228" s="838"/>
      <c r="G228" s="838"/>
      <c r="H228" s="838"/>
      <c r="I228" s="838"/>
      <c r="J228" s="838"/>
      <c r="K228" s="838"/>
      <c r="L228" s="838"/>
      <c r="M228" s="838"/>
      <c r="N228" s="838"/>
      <c r="O228" s="838"/>
      <c r="P228" s="838"/>
      <c r="Q228" s="838"/>
      <c r="R228" s="838"/>
      <c r="S228" s="838"/>
      <c r="T228" s="838"/>
      <c r="U228" s="839"/>
      <c r="V228" s="834"/>
      <c r="W228" s="835"/>
      <c r="X228" s="836"/>
      <c r="Y228" s="134"/>
    </row>
    <row r="229" spans="1:31" s="86" customFormat="1" ht="13.8">
      <c r="A229" s="443">
        <v>1</v>
      </c>
      <c r="B229" s="527" t="s">
        <v>1</v>
      </c>
      <c r="C229" s="528" t="s">
        <v>133</v>
      </c>
      <c r="D229" s="532">
        <f>[3]KIADÁS!$O$106</f>
        <v>183401611.61061946</v>
      </c>
      <c r="E229" s="445">
        <f>[3]KIADÁS!$P$106</f>
        <v>0</v>
      </c>
      <c r="F229" s="445">
        <f>[3]KIADÁS!$Q$106</f>
        <v>0</v>
      </c>
      <c r="G229" s="532">
        <f>[3]KIADÁS!$O$145</f>
        <v>0</v>
      </c>
      <c r="H229" s="445">
        <f>[3]KIADÁS!$P$145</f>
        <v>0</v>
      </c>
      <c r="I229" s="445">
        <f>[3]KIADÁS!$Q$145</f>
        <v>0</v>
      </c>
      <c r="J229" s="532">
        <f>[3]KIADÁS!$O$195</f>
        <v>0</v>
      </c>
      <c r="K229" s="445">
        <f>[3]KIADÁS!$P$195</f>
        <v>0</v>
      </c>
      <c r="L229" s="445">
        <f>[3]KIADÁS!$Q$195</f>
        <v>0</v>
      </c>
      <c r="M229" s="532">
        <f>[3]KIADÁS!$O$234</f>
        <v>4432800</v>
      </c>
      <c r="N229" s="445">
        <f>[3]KIADÁS!$P$234</f>
        <v>0</v>
      </c>
      <c r="O229" s="445">
        <f>[3]KIADÁS!$Q$234</f>
        <v>0</v>
      </c>
      <c r="P229" s="532">
        <f>[3]KIADÁS!$O$281</f>
        <v>27551140</v>
      </c>
      <c r="Q229" s="445">
        <f>[3]KIADÁS!$P$281</f>
        <v>0</v>
      </c>
      <c r="R229" s="445">
        <f>[3]KIADÁS!$Q$281</f>
        <v>0</v>
      </c>
      <c r="S229" s="532">
        <f>[3]KIADÁS!$O$341</f>
        <v>0</v>
      </c>
      <c r="T229" s="445">
        <f>[3]KIADÁS!$P$341</f>
        <v>0</v>
      </c>
      <c r="U229" s="450">
        <f>[3]KIADÁS!$Q$341</f>
        <v>0</v>
      </c>
      <c r="V229" s="451">
        <f>D229+G229+J229+M229+P229+S229</f>
        <v>215385551.61061946</v>
      </c>
      <c r="W229" s="452">
        <f t="shared" ref="W229:W247" si="31">E229+H229+K229+N229+Q229+T229</f>
        <v>0</v>
      </c>
      <c r="X229" s="453">
        <f>F229+I229+L229+O229+R229+U229</f>
        <v>0</v>
      </c>
      <c r="Y229" s="135"/>
    </row>
    <row r="230" spans="1:31" s="86" customFormat="1" ht="24">
      <c r="A230" s="443">
        <v>2</v>
      </c>
      <c r="B230" s="527" t="s">
        <v>49</v>
      </c>
      <c r="C230" s="528" t="s">
        <v>134</v>
      </c>
      <c r="D230" s="532">
        <f>[3]KIADÁS!$R$106</f>
        <v>24201847.38938053</v>
      </c>
      <c r="E230" s="445">
        <f>[3]KIADÁS!$S$106</f>
        <v>0</v>
      </c>
      <c r="F230" s="445">
        <f>[3]KIADÁS!$T$106</f>
        <v>0</v>
      </c>
      <c r="G230" s="532">
        <f>[3]KIADÁS!$R$145</f>
        <v>0</v>
      </c>
      <c r="H230" s="445">
        <f>[3]KIADÁS!$S$145</f>
        <v>0</v>
      </c>
      <c r="I230" s="445">
        <f>[3]KIADÁS!$T$145</f>
        <v>0</v>
      </c>
      <c r="J230" s="532">
        <f>[3]KIADÁS!$R$195</f>
        <v>0</v>
      </c>
      <c r="K230" s="445">
        <f>[3]KIADÁS!$S$195</f>
        <v>0</v>
      </c>
      <c r="L230" s="445">
        <f>[3]KIADÁS!$T$195</f>
        <v>0</v>
      </c>
      <c r="M230" s="532">
        <f>[3]KIADÁS!$R$234</f>
        <v>594264</v>
      </c>
      <c r="N230" s="445">
        <f>[3]KIADÁS!$S$234</f>
        <v>0</v>
      </c>
      <c r="O230" s="445">
        <f>[3]KIADÁS!$T$234</f>
        <v>0</v>
      </c>
      <c r="P230" s="532">
        <f>[3]KIADÁS!$R$281</f>
        <v>3671648</v>
      </c>
      <c r="Q230" s="445">
        <f>[3]KIADÁS!$S$281</f>
        <v>0</v>
      </c>
      <c r="R230" s="445">
        <f>[3]KIADÁS!$T$281</f>
        <v>0</v>
      </c>
      <c r="S230" s="532">
        <f>[3]KIADÁS!$R$341</f>
        <v>0</v>
      </c>
      <c r="T230" s="445">
        <f>[3]KIADÁS!$S$341</f>
        <v>0</v>
      </c>
      <c r="U230" s="450">
        <f>[3]KIADÁS!$T$341</f>
        <v>0</v>
      </c>
      <c r="V230" s="451">
        <f t="shared" ref="V230:V247" si="32">D230+G230+J230+M230+P230+S230</f>
        <v>28467759.38938053</v>
      </c>
      <c r="W230" s="452">
        <f t="shared" si="31"/>
        <v>0</v>
      </c>
      <c r="X230" s="453">
        <f t="shared" ref="X230:X247" si="33">F230+I230+L230+O230+R230+U230</f>
        <v>0</v>
      </c>
      <c r="Y230" s="135"/>
    </row>
    <row r="231" spans="1:31" s="86" customFormat="1" ht="13.8">
      <c r="A231" s="443">
        <v>3</v>
      </c>
      <c r="B231" s="527" t="s">
        <v>2</v>
      </c>
      <c r="C231" s="528" t="s">
        <v>136</v>
      </c>
      <c r="D231" s="532">
        <f>[3]KIADÁS!$U$106</f>
        <v>0</v>
      </c>
      <c r="E231" s="445">
        <f>[3]KIADÁS!$V$106</f>
        <v>0</v>
      </c>
      <c r="F231" s="445">
        <f>[3]KIADÁS!$W$106</f>
        <v>0</v>
      </c>
      <c r="G231" s="532">
        <f>[3]KIADÁS!$U$145</f>
        <v>0</v>
      </c>
      <c r="H231" s="445">
        <f>[3]KIADÁS!$V$145</f>
        <v>0</v>
      </c>
      <c r="I231" s="445">
        <f>[3]KIADÁS!$W$145</f>
        <v>0</v>
      </c>
      <c r="J231" s="532">
        <f>[3]KIADÁS!$U$195</f>
        <v>0</v>
      </c>
      <c r="K231" s="445">
        <f>[3]KIADÁS!$V$195</f>
        <v>0</v>
      </c>
      <c r="L231" s="445">
        <f>[3]KIADÁS!$W$195</f>
        <v>0</v>
      </c>
      <c r="M231" s="532">
        <f>[3]KIADÁS!$U$234</f>
        <v>29197383</v>
      </c>
      <c r="N231" s="445">
        <f>[3]KIADÁS!$V$234</f>
        <v>0</v>
      </c>
      <c r="O231" s="445">
        <f>[3]KIADÁS!$W$234</f>
        <v>0</v>
      </c>
      <c r="P231" s="532">
        <f>[3]KIADÁS!$U$281</f>
        <v>7665642</v>
      </c>
      <c r="Q231" s="445">
        <f>[3]KIADÁS!$V$281</f>
        <v>0</v>
      </c>
      <c r="R231" s="445">
        <f>[3]KIADÁS!$W$281</f>
        <v>0</v>
      </c>
      <c r="S231" s="532">
        <f>[3]KIADÁS!$U$341</f>
        <v>0</v>
      </c>
      <c r="T231" s="445">
        <f>[3]KIADÁS!$V$341</f>
        <v>0</v>
      </c>
      <c r="U231" s="450">
        <f>[3]KIADÁS!$W$341</f>
        <v>0</v>
      </c>
      <c r="V231" s="451">
        <f t="shared" si="32"/>
        <v>36863025</v>
      </c>
      <c r="W231" s="452">
        <f t="shared" si="31"/>
        <v>0</v>
      </c>
      <c r="X231" s="453">
        <f t="shared" si="33"/>
        <v>0</v>
      </c>
      <c r="Y231" s="135"/>
    </row>
    <row r="232" spans="1:31" s="86" customFormat="1" ht="13.8">
      <c r="A232" s="443">
        <v>4</v>
      </c>
      <c r="B232" s="527" t="s">
        <v>43</v>
      </c>
      <c r="C232" s="528" t="s">
        <v>137</v>
      </c>
      <c r="D232" s="532">
        <f>[3]KIADÁS!$AM$106</f>
        <v>0</v>
      </c>
      <c r="E232" s="445">
        <f>[3]KIADÁS!$AN$106</f>
        <v>0</v>
      </c>
      <c r="F232" s="445">
        <f>[3]KIADÁS!$AO$106</f>
        <v>0</v>
      </c>
      <c r="G232" s="532">
        <f>[3]KIADÁS!$AM$145</f>
        <v>0</v>
      </c>
      <c r="H232" s="445">
        <f>[3]KIADÁS!$AN$145</f>
        <v>0</v>
      </c>
      <c r="I232" s="445">
        <f>[3]KIADÁS!$AO$145</f>
        <v>0</v>
      </c>
      <c r="J232" s="532">
        <f>[3]KIADÁS!$AM$195</f>
        <v>0</v>
      </c>
      <c r="K232" s="445">
        <f>[3]KIADÁS!$AN$195</f>
        <v>0</v>
      </c>
      <c r="L232" s="445">
        <f>[3]KIADÁS!$AO$195</f>
        <v>0</v>
      </c>
      <c r="M232" s="532">
        <f>[3]KIADÁS!$AM$234</f>
        <v>0</v>
      </c>
      <c r="N232" s="445">
        <f>[3]KIADÁS!$AN$234</f>
        <v>0</v>
      </c>
      <c r="O232" s="445">
        <f>[3]KIADÁS!$AO$234</f>
        <v>0</v>
      </c>
      <c r="P232" s="532">
        <f>[3]KIADÁS!$AM$281</f>
        <v>0</v>
      </c>
      <c r="Q232" s="445">
        <f>[3]KIADÁS!$AN$281</f>
        <v>0</v>
      </c>
      <c r="R232" s="445">
        <f>[3]KIADÁS!$AO$281</f>
        <v>0</v>
      </c>
      <c r="S232" s="532">
        <f>[3]KIADÁS!$AM$341</f>
        <v>0</v>
      </c>
      <c r="T232" s="445">
        <f>[3]KIADÁS!$AN$341</f>
        <v>0</v>
      </c>
      <c r="U232" s="450">
        <f>[3]KIADÁS!$AO$341</f>
        <v>0</v>
      </c>
      <c r="V232" s="451">
        <f t="shared" si="32"/>
        <v>0</v>
      </c>
      <c r="W232" s="452">
        <f t="shared" si="31"/>
        <v>0</v>
      </c>
      <c r="X232" s="453">
        <f t="shared" si="33"/>
        <v>0</v>
      </c>
      <c r="Y232" s="135"/>
    </row>
    <row r="233" spans="1:31" s="86" customFormat="1" ht="13.8">
      <c r="A233" s="443">
        <v>5</v>
      </c>
      <c r="B233" s="527" t="s">
        <v>50</v>
      </c>
      <c r="C233" s="528" t="s">
        <v>138</v>
      </c>
      <c r="D233" s="532">
        <f>[3]KIADÁS!$BE$106-[3]KIADÁS!$CC$106</f>
        <v>0</v>
      </c>
      <c r="E233" s="445">
        <f>[3]KIADÁS!$BF$106-[3]KIADÁS!$CD$106</f>
        <v>0</v>
      </c>
      <c r="F233" s="445">
        <f>[3]KIADÁS!$BG$106-[3]KIADÁS!$CE$106</f>
        <v>0</v>
      </c>
      <c r="G233" s="532">
        <f>[3]KIADÁS!$BE$145-[3]KIADÁS!$CC$145</f>
        <v>0</v>
      </c>
      <c r="H233" s="445">
        <f>[3]KIADÁS!$BF$145-[3]KIADÁS!$CD$145</f>
        <v>0</v>
      </c>
      <c r="I233" s="445">
        <f>[3]KIADÁS!$BG$145-[3]KIADÁS!$CE$145</f>
        <v>0</v>
      </c>
      <c r="J233" s="532">
        <f>[3]KIADÁS!$BE$195-[3]KIADÁS!$CC$195</f>
        <v>0</v>
      </c>
      <c r="K233" s="445">
        <f>[3]KIADÁS!$BF$195-[3]KIADÁS!$CD$195</f>
        <v>0</v>
      </c>
      <c r="L233" s="445">
        <f>[3]KIADÁS!$BG$195-[3]KIADÁS!$CE$195</f>
        <v>0</v>
      </c>
      <c r="M233" s="532">
        <f>[3]KIADÁS!$BE$234-[3]KIADÁS!$CC$234</f>
        <v>0</v>
      </c>
      <c r="N233" s="445">
        <f>[3]KIADÁS!$BF$234-[3]KIADÁS!$CD$234</f>
        <v>0</v>
      </c>
      <c r="O233" s="445">
        <f>[3]KIADÁS!$BG$234-[3]KIADÁS!$CE$234</f>
        <v>0</v>
      </c>
      <c r="P233" s="532">
        <f>[3]KIADÁS!$BE$281-[3]KIADÁS!$CC$281</f>
        <v>0</v>
      </c>
      <c r="Q233" s="445">
        <f>[3]KIADÁS!$BF$281-[3]KIADÁS!$CD$281</f>
        <v>0</v>
      </c>
      <c r="R233" s="445">
        <f>[3]KIADÁS!$BG$281-[3]KIADÁS!$CE$281</f>
        <v>0</v>
      </c>
      <c r="S233" s="532">
        <f>[3]KIADÁS!$BE$341-[3]KIADÁS!$CC$341</f>
        <v>0</v>
      </c>
      <c r="T233" s="445">
        <f>[3]KIADÁS!$BF$341-[3]KIADÁS!$CD$341</f>
        <v>0</v>
      </c>
      <c r="U233" s="450">
        <f>[3]KIADÁS!$BG$341-[3]KIADÁS!$CE$341</f>
        <v>0</v>
      </c>
      <c r="V233" s="451">
        <f t="shared" si="32"/>
        <v>0</v>
      </c>
      <c r="W233" s="452">
        <f t="shared" si="31"/>
        <v>0</v>
      </c>
      <c r="X233" s="453">
        <f t="shared" si="33"/>
        <v>0</v>
      </c>
      <c r="Y233" s="135"/>
    </row>
    <row r="234" spans="1:31" s="86" customFormat="1" ht="13.8">
      <c r="A234" s="443">
        <v>6</v>
      </c>
      <c r="B234" s="527" t="s">
        <v>92</v>
      </c>
      <c r="C234" s="439" t="s">
        <v>139</v>
      </c>
      <c r="D234" s="532">
        <f>[3]KIADÁS!$CF$106+[3]KIADÁS!$CI$106</f>
        <v>0</v>
      </c>
      <c r="E234" s="445">
        <f>[3]KIADÁS!$CG$106+[3]KIADÁS!$CJ$106</f>
        <v>0</v>
      </c>
      <c r="F234" s="445">
        <f>[3]KIADÁS!$CH$106+[3]KIADÁS!$CK$106</f>
        <v>0</v>
      </c>
      <c r="G234" s="532">
        <f>[3]KIADÁS!$CF$145+[3]KIADÁS!$CI$145</f>
        <v>0</v>
      </c>
      <c r="H234" s="445">
        <f>[3]KIADÁS!$CG$145+[3]KIADÁS!$CJ$145</f>
        <v>0</v>
      </c>
      <c r="I234" s="445">
        <f>[3]KIADÁS!$CH$145+[3]KIADÁS!$CK$145</f>
        <v>0</v>
      </c>
      <c r="J234" s="532">
        <f>[3]KIADÁS!$CF$195+[3]KIADÁS!$CI$195</f>
        <v>0</v>
      </c>
      <c r="K234" s="445">
        <f>[3]KIADÁS!$CG$195+[3]KIADÁS!$CJ$195</f>
        <v>0</v>
      </c>
      <c r="L234" s="445">
        <f>[3]KIADÁS!$CH$195+[3]KIADÁS!$CK$195</f>
        <v>0</v>
      </c>
      <c r="M234" s="532">
        <f>[3]KIADÁS!$CF$234+[3]KIADÁS!$CI$234</f>
        <v>0</v>
      </c>
      <c r="N234" s="445">
        <f>[3]KIADÁS!$CG$234+[3]KIADÁS!$CJ$234</f>
        <v>0</v>
      </c>
      <c r="O234" s="445">
        <f>[3]KIADÁS!$CH$234+[3]KIADÁS!$CK$234</f>
        <v>0</v>
      </c>
      <c r="P234" s="532">
        <f>[3]KIADÁS!$CF$281+[3]KIADÁS!$CI$281</f>
        <v>0</v>
      </c>
      <c r="Q234" s="445">
        <f>[3]KIADÁS!$CG$281+[3]KIADÁS!$CJ$281</f>
        <v>0</v>
      </c>
      <c r="R234" s="445">
        <f>[3]KIADÁS!$CH$281+[3]KIADÁS!$CK$281</f>
        <v>0</v>
      </c>
      <c r="S234" s="532">
        <f>[3]KIADÁS!$CF$341+[3]KIADÁS!$CI$341</f>
        <v>0</v>
      </c>
      <c r="T234" s="445">
        <f>[3]KIADÁS!$CG$341+[3]KIADÁS!$CJ$341</f>
        <v>0</v>
      </c>
      <c r="U234" s="450">
        <f>[3]KIADÁS!$CH$341+[3]KIADÁS!$CK$341</f>
        <v>0</v>
      </c>
      <c r="V234" s="451">
        <f t="shared" si="32"/>
        <v>0</v>
      </c>
      <c r="W234" s="452">
        <f t="shared" si="31"/>
        <v>0</v>
      </c>
      <c r="X234" s="453">
        <f t="shared" si="33"/>
        <v>0</v>
      </c>
      <c r="Y234" s="135"/>
    </row>
    <row r="235" spans="1:31" s="87" customFormat="1" ht="13.8">
      <c r="A235" s="458"/>
      <c r="B235" s="529" t="s">
        <v>51</v>
      </c>
      <c r="C235" s="530"/>
      <c r="D235" s="533">
        <f t="shared" ref="D235:U235" si="34">SUM(D229:D234)</f>
        <v>207603459</v>
      </c>
      <c r="E235" s="533">
        <f t="shared" si="34"/>
        <v>0</v>
      </c>
      <c r="F235" s="533">
        <f t="shared" si="34"/>
        <v>0</v>
      </c>
      <c r="G235" s="533">
        <f t="shared" si="34"/>
        <v>0</v>
      </c>
      <c r="H235" s="533">
        <f t="shared" si="34"/>
        <v>0</v>
      </c>
      <c r="I235" s="533">
        <f t="shared" si="34"/>
        <v>0</v>
      </c>
      <c r="J235" s="533">
        <f t="shared" si="34"/>
        <v>0</v>
      </c>
      <c r="K235" s="533">
        <f t="shared" si="34"/>
        <v>0</v>
      </c>
      <c r="L235" s="533">
        <f t="shared" si="34"/>
        <v>0</v>
      </c>
      <c r="M235" s="533">
        <f t="shared" si="34"/>
        <v>34224447</v>
      </c>
      <c r="N235" s="533">
        <f t="shared" si="34"/>
        <v>0</v>
      </c>
      <c r="O235" s="533">
        <f t="shared" si="34"/>
        <v>0</v>
      </c>
      <c r="P235" s="533">
        <f t="shared" si="34"/>
        <v>38888430</v>
      </c>
      <c r="Q235" s="533">
        <f t="shared" si="34"/>
        <v>0</v>
      </c>
      <c r="R235" s="533">
        <f t="shared" si="34"/>
        <v>0</v>
      </c>
      <c r="S235" s="533">
        <f t="shared" si="34"/>
        <v>0</v>
      </c>
      <c r="T235" s="533">
        <f t="shared" si="34"/>
        <v>0</v>
      </c>
      <c r="U235" s="537">
        <f t="shared" si="34"/>
        <v>0</v>
      </c>
      <c r="V235" s="459">
        <f t="shared" si="32"/>
        <v>280716336</v>
      </c>
      <c r="W235" s="460">
        <f t="shared" si="31"/>
        <v>0</v>
      </c>
      <c r="X235" s="461">
        <f t="shared" si="33"/>
        <v>0</v>
      </c>
      <c r="Y235" s="104"/>
    </row>
    <row r="236" spans="1:31" s="86" customFormat="1" ht="13.8">
      <c r="A236" s="443" t="s">
        <v>74</v>
      </c>
      <c r="B236" s="527" t="s">
        <v>54</v>
      </c>
      <c r="C236" s="528"/>
      <c r="D236" s="837"/>
      <c r="E236" s="838"/>
      <c r="F236" s="838"/>
      <c r="G236" s="837"/>
      <c r="H236" s="838"/>
      <c r="I236" s="838"/>
      <c r="J236" s="837"/>
      <c r="K236" s="838"/>
      <c r="L236" s="838"/>
      <c r="M236" s="837"/>
      <c r="N236" s="838"/>
      <c r="O236" s="838"/>
      <c r="P236" s="837"/>
      <c r="Q236" s="838"/>
      <c r="R236" s="838"/>
      <c r="S236" s="837"/>
      <c r="T236" s="838"/>
      <c r="U236" s="839"/>
      <c r="V236" s="831">
        <f t="shared" si="32"/>
        <v>0</v>
      </c>
      <c r="W236" s="832"/>
      <c r="X236" s="833"/>
      <c r="Y236" s="136"/>
    </row>
    <row r="237" spans="1:31" s="86" customFormat="1" ht="13.8">
      <c r="A237" s="443">
        <v>7</v>
      </c>
      <c r="B237" s="527" t="s">
        <v>56</v>
      </c>
      <c r="C237" s="528" t="s">
        <v>140</v>
      </c>
      <c r="D237" s="532">
        <f>[3]KIADÁS!$CO$106</f>
        <v>0</v>
      </c>
      <c r="E237" s="445">
        <f>[3]KIADÁS!$CP$106</f>
        <v>0</v>
      </c>
      <c r="F237" s="445">
        <f>[3]KIADÁS!$CQ$106</f>
        <v>0</v>
      </c>
      <c r="G237" s="532">
        <f>[3]KIADÁS!$CO$145</f>
        <v>0</v>
      </c>
      <c r="H237" s="445">
        <f>[3]KIADÁS!$CP$145</f>
        <v>0</v>
      </c>
      <c r="I237" s="445">
        <f>[3]KIADÁS!$CQ$145</f>
        <v>0</v>
      </c>
      <c r="J237" s="532">
        <f>[3]KIADÁS!$CO$195</f>
        <v>0</v>
      </c>
      <c r="K237" s="445">
        <f>[3]KIADÁS!$CP$195</f>
        <v>0</v>
      </c>
      <c r="L237" s="445">
        <f>[3]KIADÁS!$CQ$195</f>
        <v>0</v>
      </c>
      <c r="M237" s="532">
        <f>[3]KIADÁS!$CO$234</f>
        <v>0</v>
      </c>
      <c r="N237" s="445">
        <f>[3]KIADÁS!$CP$234</f>
        <v>0</v>
      </c>
      <c r="O237" s="445">
        <f>[3]KIADÁS!$CQ$234</f>
        <v>0</v>
      </c>
      <c r="P237" s="532">
        <f>[3]KIADÁS!$CO$281</f>
        <v>0</v>
      </c>
      <c r="Q237" s="445">
        <f>[3]KIADÁS!$CP$281</f>
        <v>0</v>
      </c>
      <c r="R237" s="445">
        <f>[3]KIADÁS!$CQ$281</f>
        <v>0</v>
      </c>
      <c r="S237" s="532">
        <f>[3]KIADÁS!$CO$341</f>
        <v>0</v>
      </c>
      <c r="T237" s="445">
        <f>[3]KIADÁS!$CP$341</f>
        <v>0</v>
      </c>
      <c r="U237" s="450">
        <f>[3]KIADÁS!$CQ$341</f>
        <v>0</v>
      </c>
      <c r="V237" s="451">
        <f t="shared" si="32"/>
        <v>0</v>
      </c>
      <c r="W237" s="452">
        <f t="shared" si="31"/>
        <v>0</v>
      </c>
      <c r="X237" s="453">
        <f t="shared" si="33"/>
        <v>0</v>
      </c>
      <c r="Y237" s="135"/>
    </row>
    <row r="238" spans="1:31" s="86" customFormat="1" ht="13.8">
      <c r="A238" s="443">
        <v>8</v>
      </c>
      <c r="B238" s="527" t="s">
        <v>57</v>
      </c>
      <c r="C238" s="528" t="s">
        <v>141</v>
      </c>
      <c r="D238" s="532">
        <f>[3]KIADÁS!$CR$106</f>
        <v>0</v>
      </c>
      <c r="E238" s="445">
        <f>[3]KIADÁS!$CS$106</f>
        <v>0</v>
      </c>
      <c r="F238" s="445">
        <f>[3]KIADÁS!$CT$106</f>
        <v>0</v>
      </c>
      <c r="G238" s="532">
        <f>[3]KIADÁS!$CR$145</f>
        <v>0</v>
      </c>
      <c r="H238" s="445">
        <f>[3]KIADÁS!$CS$145</f>
        <v>0</v>
      </c>
      <c r="I238" s="445">
        <f>[3]KIADÁS!$CT$145</f>
        <v>0</v>
      </c>
      <c r="J238" s="532">
        <f>[3]KIADÁS!$CR$195</f>
        <v>0</v>
      </c>
      <c r="K238" s="445">
        <f>[3]KIADÁS!$CS$195</f>
        <v>0</v>
      </c>
      <c r="L238" s="445">
        <f>[3]KIADÁS!$CT$195</f>
        <v>0</v>
      </c>
      <c r="M238" s="532">
        <f>[3]KIADÁS!$CR$234</f>
        <v>2118360</v>
      </c>
      <c r="N238" s="445">
        <f>[3]KIADÁS!$CS$234</f>
        <v>0</v>
      </c>
      <c r="O238" s="445">
        <f>[3]KIADÁS!$CT$234</f>
        <v>0</v>
      </c>
      <c r="P238" s="532">
        <f>[3]KIADÁS!$CR$281</f>
        <v>0</v>
      </c>
      <c r="Q238" s="445">
        <f>[3]KIADÁS!$CS$281</f>
        <v>0</v>
      </c>
      <c r="R238" s="445">
        <f>[3]KIADÁS!$CT$281</f>
        <v>0</v>
      </c>
      <c r="S238" s="532">
        <f>[3]KIADÁS!$CR$341</f>
        <v>0</v>
      </c>
      <c r="T238" s="445">
        <f>[3]KIADÁS!$CS$341</f>
        <v>0</v>
      </c>
      <c r="U238" s="450">
        <f>[3]KIADÁS!$CT$341</f>
        <v>0</v>
      </c>
      <c r="V238" s="451">
        <f t="shared" si="32"/>
        <v>2118360</v>
      </c>
      <c r="W238" s="452">
        <f t="shared" si="31"/>
        <v>0</v>
      </c>
      <c r="X238" s="453">
        <f t="shared" si="33"/>
        <v>0</v>
      </c>
      <c r="Y238" s="135"/>
    </row>
    <row r="239" spans="1:31" s="86" customFormat="1" ht="13.8">
      <c r="A239" s="443">
        <v>9</v>
      </c>
      <c r="B239" s="527" t="s">
        <v>58</v>
      </c>
      <c r="C239" s="528" t="s">
        <v>142</v>
      </c>
      <c r="D239" s="532">
        <f>[3]KIADÁS!$CU$106</f>
        <v>0</v>
      </c>
      <c r="E239" s="445">
        <f>[3]KIADÁS!$CV$106</f>
        <v>0</v>
      </c>
      <c r="F239" s="445">
        <f>[3]KIADÁS!$CW$106</f>
        <v>0</v>
      </c>
      <c r="G239" s="532">
        <f>[3]KIADÁS!$CU$145</f>
        <v>0</v>
      </c>
      <c r="H239" s="445">
        <f>[3]KIADÁS!$CV$145</f>
        <v>0</v>
      </c>
      <c r="I239" s="445">
        <f>[3]KIADÁS!$CW$145</f>
        <v>0</v>
      </c>
      <c r="J239" s="532">
        <f>[3]KIADÁS!$CU$195</f>
        <v>0</v>
      </c>
      <c r="K239" s="445">
        <f>[3]KIADÁS!$CV$195</f>
        <v>0</v>
      </c>
      <c r="L239" s="445">
        <f>[3]KIADÁS!$CW$195</f>
        <v>0</v>
      </c>
      <c r="M239" s="532">
        <f>[3]KIADÁS!$CU$234</f>
        <v>0</v>
      </c>
      <c r="N239" s="445">
        <f>[3]KIADÁS!$CV$234</f>
        <v>0</v>
      </c>
      <c r="O239" s="445">
        <f>[3]KIADÁS!$CW$234</f>
        <v>0</v>
      </c>
      <c r="P239" s="532">
        <f>[3]KIADÁS!$CU$281</f>
        <v>0</v>
      </c>
      <c r="Q239" s="445">
        <f>[3]KIADÁS!$CV$281</f>
        <v>0</v>
      </c>
      <c r="R239" s="445">
        <f>[3]KIADÁS!$CW$281</f>
        <v>0</v>
      </c>
      <c r="S239" s="532">
        <f>[3]KIADÁS!$CU$341</f>
        <v>0</v>
      </c>
      <c r="T239" s="445">
        <f>[3]KIADÁS!$CV$341</f>
        <v>0</v>
      </c>
      <c r="U239" s="450">
        <f>[3]KIADÁS!$CW$341</f>
        <v>0</v>
      </c>
      <c r="V239" s="451">
        <f t="shared" si="32"/>
        <v>0</v>
      </c>
      <c r="W239" s="452">
        <f t="shared" si="31"/>
        <v>0</v>
      </c>
      <c r="X239" s="453">
        <f t="shared" si="33"/>
        <v>0</v>
      </c>
      <c r="Y239" s="135"/>
    </row>
    <row r="240" spans="1:31" s="86" customFormat="1" ht="13.8">
      <c r="A240" s="443">
        <v>10</v>
      </c>
      <c r="B240" s="527" t="s">
        <v>13</v>
      </c>
      <c r="C240" s="528" t="s">
        <v>139</v>
      </c>
      <c r="D240" s="532">
        <f>[3]KIADÁS!$CL$106</f>
        <v>0</v>
      </c>
      <c r="E240" s="445">
        <f>[3]KIADÁS!$CM$106</f>
        <v>0</v>
      </c>
      <c r="F240" s="445">
        <f>[3]KIADÁS!$CN$106</f>
        <v>0</v>
      </c>
      <c r="G240" s="532">
        <f>[3]KIADÁS!$CL$145</f>
        <v>0</v>
      </c>
      <c r="H240" s="445">
        <f>[3]KIADÁS!$CM$145</f>
        <v>0</v>
      </c>
      <c r="I240" s="445">
        <f>[3]KIADÁS!$CN$145</f>
        <v>0</v>
      </c>
      <c r="J240" s="532">
        <f>[3]KIADÁS!$CL$195</f>
        <v>0</v>
      </c>
      <c r="K240" s="445">
        <f>[3]KIADÁS!$CM$195</f>
        <v>0</v>
      </c>
      <c r="L240" s="445">
        <f>[3]KIADÁS!$CN$195</f>
        <v>0</v>
      </c>
      <c r="M240" s="532">
        <f>[3]KIADÁS!$CL$234</f>
        <v>0</v>
      </c>
      <c r="N240" s="445">
        <f>[3]KIADÁS!$CM$234</f>
        <v>0</v>
      </c>
      <c r="O240" s="445">
        <f>[3]KIADÁS!$CN$234</f>
        <v>0</v>
      </c>
      <c r="P240" s="532">
        <f>[3]KIADÁS!$CL$281</f>
        <v>0</v>
      </c>
      <c r="Q240" s="445">
        <f>[3]KIADÁS!$CM$281</f>
        <v>0</v>
      </c>
      <c r="R240" s="445">
        <f>[3]KIADÁS!$CN$281</f>
        <v>0</v>
      </c>
      <c r="S240" s="532">
        <f>[3]KIADÁS!$CL$341</f>
        <v>0</v>
      </c>
      <c r="T240" s="445">
        <f>[3]KIADÁS!$CM$341</f>
        <v>0</v>
      </c>
      <c r="U240" s="450">
        <f>[3]KIADÁS!$CN$341</f>
        <v>0</v>
      </c>
      <c r="V240" s="451">
        <f t="shared" si="32"/>
        <v>0</v>
      </c>
      <c r="W240" s="452">
        <f t="shared" si="31"/>
        <v>0</v>
      </c>
      <c r="X240" s="453">
        <f t="shared" si="33"/>
        <v>0</v>
      </c>
      <c r="Y240" s="135"/>
    </row>
    <row r="241" spans="1:25" s="87" customFormat="1" ht="13.8">
      <c r="A241" s="458"/>
      <c r="B241" s="529" t="s">
        <v>59</v>
      </c>
      <c r="C241" s="530"/>
      <c r="D241" s="533">
        <f t="shared" ref="D241:U241" si="35">SUM(D237,D238,D239,D240)</f>
        <v>0</v>
      </c>
      <c r="E241" s="447">
        <f t="shared" si="35"/>
        <v>0</v>
      </c>
      <c r="F241" s="447">
        <f t="shared" si="35"/>
        <v>0</v>
      </c>
      <c r="G241" s="533">
        <f t="shared" si="35"/>
        <v>0</v>
      </c>
      <c r="H241" s="447">
        <f t="shared" si="35"/>
        <v>0</v>
      </c>
      <c r="I241" s="447">
        <f t="shared" si="35"/>
        <v>0</v>
      </c>
      <c r="J241" s="533">
        <f t="shared" si="35"/>
        <v>0</v>
      </c>
      <c r="K241" s="447">
        <f t="shared" si="35"/>
        <v>0</v>
      </c>
      <c r="L241" s="447">
        <f t="shared" si="35"/>
        <v>0</v>
      </c>
      <c r="M241" s="533">
        <f t="shared" si="35"/>
        <v>2118360</v>
      </c>
      <c r="N241" s="447">
        <f t="shared" si="35"/>
        <v>0</v>
      </c>
      <c r="O241" s="447">
        <f t="shared" si="35"/>
        <v>0</v>
      </c>
      <c r="P241" s="533">
        <f t="shared" si="35"/>
        <v>0</v>
      </c>
      <c r="Q241" s="447">
        <f t="shared" si="35"/>
        <v>0</v>
      </c>
      <c r="R241" s="447">
        <f t="shared" si="35"/>
        <v>0</v>
      </c>
      <c r="S241" s="533">
        <f t="shared" si="35"/>
        <v>0</v>
      </c>
      <c r="T241" s="447">
        <f t="shared" si="35"/>
        <v>0</v>
      </c>
      <c r="U241" s="454">
        <f t="shared" si="35"/>
        <v>0</v>
      </c>
      <c r="V241" s="451">
        <f t="shared" si="32"/>
        <v>2118360</v>
      </c>
      <c r="W241" s="452">
        <f t="shared" si="31"/>
        <v>0</v>
      </c>
      <c r="X241" s="453">
        <f t="shared" si="33"/>
        <v>0</v>
      </c>
      <c r="Y241" s="104"/>
    </row>
    <row r="242" spans="1:25" s="86" customFormat="1" ht="13.8">
      <c r="A242" s="443" t="s">
        <v>75</v>
      </c>
      <c r="B242" s="527" t="s">
        <v>76</v>
      </c>
      <c r="C242" s="439"/>
      <c r="D242" s="837"/>
      <c r="E242" s="838"/>
      <c r="F242" s="838"/>
      <c r="G242" s="837"/>
      <c r="H242" s="838"/>
      <c r="I242" s="838"/>
      <c r="J242" s="837"/>
      <c r="K242" s="838"/>
      <c r="L242" s="838"/>
      <c r="M242" s="837"/>
      <c r="N242" s="838"/>
      <c r="O242" s="838"/>
      <c r="P242" s="837"/>
      <c r="Q242" s="838"/>
      <c r="R242" s="838"/>
      <c r="S242" s="837"/>
      <c r="T242" s="838"/>
      <c r="U242" s="839"/>
      <c r="V242" s="831">
        <f t="shared" si="32"/>
        <v>0</v>
      </c>
      <c r="W242" s="832"/>
      <c r="X242" s="833"/>
      <c r="Y242" s="136"/>
    </row>
    <row r="243" spans="1:25" s="86" customFormat="1" ht="13.8">
      <c r="A243" s="443">
        <v>11</v>
      </c>
      <c r="B243" s="525" t="s">
        <v>259</v>
      </c>
      <c r="C243" s="528" t="s">
        <v>130</v>
      </c>
      <c r="D243" s="532">
        <f>[3]KIADÁS!$EE$106</f>
        <v>0</v>
      </c>
      <c r="E243" s="445">
        <f>[3]KIADÁS!$EF$106</f>
        <v>0</v>
      </c>
      <c r="F243" s="445">
        <f>[3]KIADÁS!$EG$106</f>
        <v>0</v>
      </c>
      <c r="G243" s="532">
        <f>[3]KIADÁS!$EE$145</f>
        <v>0</v>
      </c>
      <c r="H243" s="445">
        <f>[3]KIADÁS!$EF$145</f>
        <v>0</v>
      </c>
      <c r="I243" s="445">
        <f>[3]KIADÁS!$EG$145</f>
        <v>0</v>
      </c>
      <c r="J243" s="532">
        <f>[3]KIADÁS!$EE$195</f>
        <v>0</v>
      </c>
      <c r="K243" s="445">
        <f>[3]KIADÁS!$EF$195</f>
        <v>0</v>
      </c>
      <c r="L243" s="445">
        <f>[3]KIADÁS!$EG$195</f>
        <v>0</v>
      </c>
      <c r="M243" s="532">
        <f>[3]KIADÁS!$EE$234</f>
        <v>0</v>
      </c>
      <c r="N243" s="445">
        <f>[3]KIADÁS!$EF$234</f>
        <v>0</v>
      </c>
      <c r="O243" s="445">
        <f>[3]KIADÁS!$EG$234</f>
        <v>0</v>
      </c>
      <c r="P243" s="532">
        <f>[3]KIADÁS!$EE$281</f>
        <v>0</v>
      </c>
      <c r="Q243" s="445">
        <f>[3]KIADÁS!$EF$281</f>
        <v>0</v>
      </c>
      <c r="R243" s="445">
        <f>[3]KIADÁS!$EG$281</f>
        <v>0</v>
      </c>
      <c r="S243" s="532">
        <f>[3]KIADÁS!$EE$341</f>
        <v>0</v>
      </c>
      <c r="T243" s="445">
        <f>[3]KIADÁS!$EF$341</f>
        <v>0</v>
      </c>
      <c r="U243" s="450">
        <f>[3]KIADÁS!$EG$341</f>
        <v>0</v>
      </c>
      <c r="V243" s="451">
        <f t="shared" si="32"/>
        <v>0</v>
      </c>
      <c r="W243" s="452">
        <f t="shared" si="31"/>
        <v>0</v>
      </c>
      <c r="X243" s="453">
        <f t="shared" si="33"/>
        <v>0</v>
      </c>
      <c r="Y243" s="135"/>
    </row>
    <row r="244" spans="1:25" s="86" customFormat="1" ht="13.8">
      <c r="A244" s="443">
        <v>12</v>
      </c>
      <c r="B244" s="525" t="s">
        <v>260</v>
      </c>
      <c r="C244" s="528" t="s">
        <v>131</v>
      </c>
      <c r="D244" s="532">
        <f>[3]KIADÁS!$EB$106</f>
        <v>0</v>
      </c>
      <c r="E244" s="445">
        <f>[3]KIADÁS!$EC$106</f>
        <v>0</v>
      </c>
      <c r="F244" s="445">
        <f>[3]KIADÁS!$ED$106</f>
        <v>0</v>
      </c>
      <c r="G244" s="532">
        <f>[3]KIADÁS!$EB$145</f>
        <v>0</v>
      </c>
      <c r="H244" s="445">
        <f>[3]KIADÁS!$EC$145</f>
        <v>0</v>
      </c>
      <c r="I244" s="445">
        <f>[3]KIADÁS!$ED$145</f>
        <v>0</v>
      </c>
      <c r="J244" s="532">
        <f>[3]KIADÁS!$EB$195</f>
        <v>0</v>
      </c>
      <c r="K244" s="445">
        <f>[3]KIADÁS!$EC$195</f>
        <v>0</v>
      </c>
      <c r="L244" s="445">
        <f>[3]KIADÁS!$ED$195</f>
        <v>0</v>
      </c>
      <c r="M244" s="532">
        <f>[3]KIADÁS!$EB$234</f>
        <v>0</v>
      </c>
      <c r="N244" s="445">
        <f>[3]KIADÁS!$EC$234</f>
        <v>0</v>
      </c>
      <c r="O244" s="445">
        <f>[3]KIADÁS!$ED$234</f>
        <v>0</v>
      </c>
      <c r="P244" s="532">
        <f>[3]KIADÁS!$EB$281</f>
        <v>0</v>
      </c>
      <c r="Q244" s="445">
        <f>[3]KIADÁS!$EC$281</f>
        <v>0</v>
      </c>
      <c r="R244" s="445">
        <f>[3]KIADÁS!$ED$281</f>
        <v>0</v>
      </c>
      <c r="S244" s="532">
        <f>[3]KIADÁS!$EB$341</f>
        <v>0</v>
      </c>
      <c r="T244" s="445">
        <f>[3]KIADÁS!$EC$341</f>
        <v>0</v>
      </c>
      <c r="U244" s="450">
        <f>[3]KIADÁS!$ED$341</f>
        <v>0</v>
      </c>
      <c r="V244" s="451">
        <f t="shared" si="32"/>
        <v>0</v>
      </c>
      <c r="W244" s="452">
        <f t="shared" si="31"/>
        <v>0</v>
      </c>
      <c r="X244" s="453">
        <f t="shared" si="33"/>
        <v>0</v>
      </c>
      <c r="Y244" s="135"/>
    </row>
    <row r="245" spans="1:25" s="86" customFormat="1" ht="24">
      <c r="A245" s="443">
        <v>13</v>
      </c>
      <c r="B245" s="526" t="s">
        <v>148</v>
      </c>
      <c r="C245" s="439" t="s">
        <v>132</v>
      </c>
      <c r="D245" s="532">
        <f>[3]KIADÁS!$EK$106</f>
        <v>0</v>
      </c>
      <c r="E245" s="445">
        <f>[3]KIADÁS!$EL$106</f>
        <v>0</v>
      </c>
      <c r="F245" s="445">
        <f>[3]KIADÁS!$EM$106</f>
        <v>0</v>
      </c>
      <c r="G245" s="532">
        <f>[3]KIADÁS!$EK$145</f>
        <v>0</v>
      </c>
      <c r="H245" s="445">
        <f>[3]KIADÁS!$EL$145</f>
        <v>0</v>
      </c>
      <c r="I245" s="445">
        <f>[3]KIADÁS!$EM$145</f>
        <v>0</v>
      </c>
      <c r="J245" s="532">
        <f>[3]KIADÁS!$EK$195</f>
        <v>0</v>
      </c>
      <c r="K245" s="445">
        <f>[3]KIADÁS!$EL$195</f>
        <v>0</v>
      </c>
      <c r="L245" s="445">
        <f>[3]KIADÁS!$EM$195</f>
        <v>0</v>
      </c>
      <c r="M245" s="532">
        <f>[3]KIADÁS!$EK$234</f>
        <v>0</v>
      </c>
      <c r="N245" s="445">
        <f>[3]KIADÁS!$EL$234</f>
        <v>0</v>
      </c>
      <c r="O245" s="445">
        <f>[3]KIADÁS!$EM$234</f>
        <v>0</v>
      </c>
      <c r="P245" s="532">
        <f>[3]KIADÁS!$EK$281</f>
        <v>0</v>
      </c>
      <c r="Q245" s="445">
        <f>[3]KIADÁS!$EL$281</f>
        <v>0</v>
      </c>
      <c r="R245" s="445">
        <f>[3]KIADÁS!$EM$281</f>
        <v>0</v>
      </c>
      <c r="S245" s="532">
        <f>[3]KIADÁS!$EK$341</f>
        <v>0</v>
      </c>
      <c r="T245" s="445">
        <f>[3]KIADÁS!$EL$341</f>
        <v>0</v>
      </c>
      <c r="U245" s="450">
        <f>[3]KIADÁS!$EM$341</f>
        <v>0</v>
      </c>
      <c r="V245" s="451">
        <f t="shared" si="32"/>
        <v>0</v>
      </c>
      <c r="W245" s="452">
        <f t="shared" si="31"/>
        <v>0</v>
      </c>
      <c r="X245" s="453">
        <f t="shared" si="33"/>
        <v>0</v>
      </c>
      <c r="Y245" s="135"/>
    </row>
    <row r="246" spans="1:25" s="87" customFormat="1" ht="13.8">
      <c r="A246" s="458"/>
      <c r="B246" s="529" t="s">
        <v>89</v>
      </c>
      <c r="C246" s="441"/>
      <c r="D246" s="533">
        <f t="shared" ref="D246:U246" si="36">SUM(D243,D244,D245)</f>
        <v>0</v>
      </c>
      <c r="E246" s="447">
        <f t="shared" si="36"/>
        <v>0</v>
      </c>
      <c r="F246" s="447">
        <f t="shared" si="36"/>
        <v>0</v>
      </c>
      <c r="G246" s="533">
        <f t="shared" si="36"/>
        <v>0</v>
      </c>
      <c r="H246" s="447">
        <f t="shared" si="36"/>
        <v>0</v>
      </c>
      <c r="I246" s="447">
        <f t="shared" si="36"/>
        <v>0</v>
      </c>
      <c r="J246" s="533">
        <f t="shared" si="36"/>
        <v>0</v>
      </c>
      <c r="K246" s="447">
        <f t="shared" si="36"/>
        <v>0</v>
      </c>
      <c r="L246" s="447">
        <f t="shared" si="36"/>
        <v>0</v>
      </c>
      <c r="M246" s="533">
        <f t="shared" si="36"/>
        <v>0</v>
      </c>
      <c r="N246" s="447">
        <f t="shared" si="36"/>
        <v>0</v>
      </c>
      <c r="O246" s="447">
        <f t="shared" si="36"/>
        <v>0</v>
      </c>
      <c r="P246" s="533">
        <f t="shared" si="36"/>
        <v>0</v>
      </c>
      <c r="Q246" s="447">
        <f t="shared" si="36"/>
        <v>0</v>
      </c>
      <c r="R246" s="447">
        <f t="shared" si="36"/>
        <v>0</v>
      </c>
      <c r="S246" s="533">
        <f t="shared" si="36"/>
        <v>0</v>
      </c>
      <c r="T246" s="447">
        <f t="shared" si="36"/>
        <v>0</v>
      </c>
      <c r="U246" s="454">
        <f t="shared" si="36"/>
        <v>0</v>
      </c>
      <c r="V246" s="451">
        <f t="shared" si="32"/>
        <v>0</v>
      </c>
      <c r="W246" s="452">
        <f t="shared" si="31"/>
        <v>0</v>
      </c>
      <c r="X246" s="453">
        <f t="shared" si="33"/>
        <v>0</v>
      </c>
      <c r="Y246" s="104"/>
    </row>
    <row r="247" spans="1:25" s="87" customFormat="1" ht="14.4" thickBot="1">
      <c r="A247" s="462"/>
      <c r="B247" s="531" t="s">
        <v>97</v>
      </c>
      <c r="C247" s="442"/>
      <c r="D247" s="535">
        <f t="shared" ref="D247:U247" si="37">SUM(D246,D241,D235)</f>
        <v>207603459</v>
      </c>
      <c r="E247" s="449">
        <f t="shared" si="37"/>
        <v>0</v>
      </c>
      <c r="F247" s="449">
        <f t="shared" si="37"/>
        <v>0</v>
      </c>
      <c r="G247" s="535">
        <f t="shared" si="37"/>
        <v>0</v>
      </c>
      <c r="H247" s="449">
        <f t="shared" si="37"/>
        <v>0</v>
      </c>
      <c r="I247" s="449">
        <f t="shared" si="37"/>
        <v>0</v>
      </c>
      <c r="J247" s="535">
        <f t="shared" si="37"/>
        <v>0</v>
      </c>
      <c r="K247" s="449">
        <f t="shared" si="37"/>
        <v>0</v>
      </c>
      <c r="L247" s="449">
        <f t="shared" si="37"/>
        <v>0</v>
      </c>
      <c r="M247" s="535">
        <f t="shared" si="37"/>
        <v>36342807</v>
      </c>
      <c r="N247" s="449">
        <f t="shared" si="37"/>
        <v>0</v>
      </c>
      <c r="O247" s="449">
        <f t="shared" si="37"/>
        <v>0</v>
      </c>
      <c r="P247" s="535">
        <f t="shared" si="37"/>
        <v>38888430</v>
      </c>
      <c r="Q247" s="449">
        <f t="shared" si="37"/>
        <v>0</v>
      </c>
      <c r="R247" s="449">
        <f t="shared" si="37"/>
        <v>0</v>
      </c>
      <c r="S247" s="535">
        <f t="shared" si="37"/>
        <v>0</v>
      </c>
      <c r="T247" s="449">
        <f t="shared" si="37"/>
        <v>0</v>
      </c>
      <c r="U247" s="538">
        <f t="shared" si="37"/>
        <v>0</v>
      </c>
      <c r="V247" s="463">
        <f t="shared" si="32"/>
        <v>282834696</v>
      </c>
      <c r="W247" s="464">
        <f t="shared" si="31"/>
        <v>0</v>
      </c>
      <c r="X247" s="465">
        <f t="shared" si="33"/>
        <v>0</v>
      </c>
      <c r="Y247" s="104"/>
    </row>
    <row r="272" ht="12.6" thickBot="1"/>
    <row r="273" spans="1:31" s="106" customFormat="1" ht="15" customHeight="1" thickBot="1">
      <c r="A273" s="105"/>
      <c r="C273" s="764" t="s">
        <v>329</v>
      </c>
      <c r="D273" s="765"/>
      <c r="E273" s="765"/>
      <c r="F273" s="765"/>
      <c r="G273" s="765"/>
      <c r="H273" s="765"/>
      <c r="I273" s="765"/>
      <c r="J273" s="765"/>
      <c r="K273" s="765"/>
      <c r="L273" s="765"/>
      <c r="M273" s="765"/>
      <c r="N273" s="765"/>
      <c r="O273" s="765"/>
      <c r="P273" s="765"/>
      <c r="Q273" s="765"/>
      <c r="R273" s="765"/>
      <c r="S273" s="765"/>
      <c r="T273" s="765"/>
      <c r="U273" s="765"/>
      <c r="V273" s="765"/>
      <c r="W273" s="765"/>
      <c r="X273" s="766"/>
    </row>
    <row r="274" spans="1:31" s="106" customFormat="1" ht="32.25" customHeight="1">
      <c r="A274" s="105"/>
      <c r="C274" s="767" t="s">
        <v>190</v>
      </c>
      <c r="D274" s="801" t="s">
        <v>191</v>
      </c>
      <c r="E274" s="802"/>
      <c r="F274" s="803"/>
      <c r="G274" s="804" t="s">
        <v>211</v>
      </c>
      <c r="H274" s="802"/>
      <c r="I274" s="803"/>
      <c r="J274" s="804" t="s">
        <v>194</v>
      </c>
      <c r="K274" s="802"/>
      <c r="L274" s="803"/>
      <c r="M274" s="805"/>
      <c r="N274" s="806"/>
      <c r="O274" s="807"/>
      <c r="P274" s="804"/>
      <c r="Q274" s="802"/>
      <c r="R274" s="803"/>
      <c r="S274" s="804"/>
      <c r="T274" s="802"/>
      <c r="U274" s="802"/>
      <c r="V274" s="769" t="s">
        <v>331</v>
      </c>
      <c r="W274" s="770"/>
      <c r="X274" s="771"/>
    </row>
    <row r="275" spans="1:31" s="106" customFormat="1" ht="73.5" customHeight="1" thickBot="1">
      <c r="A275" s="105"/>
      <c r="C275" s="768"/>
      <c r="D275" s="792" t="s">
        <v>288</v>
      </c>
      <c r="E275" s="793"/>
      <c r="F275" s="794"/>
      <c r="G275" s="795" t="s">
        <v>330</v>
      </c>
      <c r="H275" s="793"/>
      <c r="I275" s="794"/>
      <c r="J275" s="795" t="s">
        <v>311</v>
      </c>
      <c r="K275" s="793"/>
      <c r="L275" s="794"/>
      <c r="M275" s="796"/>
      <c r="N275" s="797"/>
      <c r="O275" s="798"/>
      <c r="P275" s="795"/>
      <c r="Q275" s="793"/>
      <c r="R275" s="794"/>
      <c r="S275" s="795"/>
      <c r="T275" s="793"/>
      <c r="U275" s="793"/>
      <c r="V275" s="772"/>
      <c r="W275" s="773"/>
      <c r="X275" s="774"/>
    </row>
    <row r="276" spans="1:31" s="106" customFormat="1" ht="71.400000000000006" customHeight="1">
      <c r="A276" s="434" t="s">
        <v>33</v>
      </c>
      <c r="B276" s="435" t="s">
        <v>105</v>
      </c>
      <c r="C276" s="444" t="s">
        <v>206</v>
      </c>
      <c r="D276" s="469" t="s">
        <v>124</v>
      </c>
      <c r="E276" s="470" t="s">
        <v>125</v>
      </c>
      <c r="F276" s="470" t="s">
        <v>126</v>
      </c>
      <c r="G276" s="470" t="s">
        <v>124</v>
      </c>
      <c r="H276" s="470" t="s">
        <v>125</v>
      </c>
      <c r="I276" s="470" t="s">
        <v>126</v>
      </c>
      <c r="J276" s="470" t="s">
        <v>124</v>
      </c>
      <c r="K276" s="470" t="s">
        <v>125</v>
      </c>
      <c r="L276" s="470" t="s">
        <v>126</v>
      </c>
      <c r="M276" s="470" t="s">
        <v>124</v>
      </c>
      <c r="N276" s="470" t="s">
        <v>125</v>
      </c>
      <c r="O276" s="470" t="s">
        <v>126</v>
      </c>
      <c r="P276" s="470" t="s">
        <v>124</v>
      </c>
      <c r="Q276" s="470" t="s">
        <v>125</v>
      </c>
      <c r="R276" s="470" t="s">
        <v>126</v>
      </c>
      <c r="S276" s="470" t="s">
        <v>124</v>
      </c>
      <c r="T276" s="470" t="s">
        <v>125</v>
      </c>
      <c r="U276" s="488" t="s">
        <v>126</v>
      </c>
      <c r="V276" s="489" t="s">
        <v>124</v>
      </c>
      <c r="W276" s="479" t="s">
        <v>125</v>
      </c>
      <c r="X276" s="480" t="s">
        <v>126</v>
      </c>
      <c r="AE276" s="107"/>
    </row>
    <row r="277" spans="1:31" s="86" customFormat="1" ht="13.8">
      <c r="A277" s="443" t="s">
        <v>45</v>
      </c>
      <c r="B277" s="527" t="s">
        <v>47</v>
      </c>
      <c r="C277" s="439" t="s">
        <v>289</v>
      </c>
      <c r="D277" s="837"/>
      <c r="E277" s="838"/>
      <c r="F277" s="838"/>
      <c r="G277" s="838"/>
      <c r="H277" s="838"/>
      <c r="I277" s="838"/>
      <c r="J277" s="838"/>
      <c r="K277" s="838"/>
      <c r="L277" s="838"/>
      <c r="M277" s="838"/>
      <c r="N277" s="838"/>
      <c r="O277" s="838"/>
      <c r="P277" s="838"/>
      <c r="Q277" s="838"/>
      <c r="R277" s="838"/>
      <c r="S277" s="838"/>
      <c r="T277" s="838"/>
      <c r="U277" s="839"/>
      <c r="V277" s="834"/>
      <c r="W277" s="835"/>
      <c r="X277" s="836"/>
      <c r="Y277" s="134"/>
    </row>
    <row r="278" spans="1:31" s="86" customFormat="1" ht="13.8">
      <c r="A278" s="443">
        <v>1</v>
      </c>
      <c r="B278" s="527" t="s">
        <v>1</v>
      </c>
      <c r="C278" s="528" t="s">
        <v>133</v>
      </c>
      <c r="D278" s="532">
        <f>[4]KIADÁS!$O$106</f>
        <v>5719600</v>
      </c>
      <c r="E278" s="445">
        <f>[4]KIADÁS!$P$106</f>
        <v>0</v>
      </c>
      <c r="F278" s="445">
        <f>[4]KIADÁS!$Q$106</f>
        <v>0</v>
      </c>
      <c r="G278" s="532">
        <f>[4]KIADÁS!$O$145</f>
        <v>7893843</v>
      </c>
      <c r="H278" s="445">
        <f>[4]KIADÁS!$P$145</f>
        <v>0</v>
      </c>
      <c r="I278" s="445">
        <f>[4]KIADÁS!$Q$145</f>
        <v>0</v>
      </c>
      <c r="J278" s="532">
        <f>[4]KIADÁS!$O$195</f>
        <v>0</v>
      </c>
      <c r="K278" s="445">
        <f>[4]KIADÁS!$P$195</f>
        <v>0</v>
      </c>
      <c r="L278" s="445">
        <f>[4]KIADÁS!$Q$195</f>
        <v>0</v>
      </c>
      <c r="M278" s="532">
        <f>[4]KIADÁS!$O$234</f>
        <v>0</v>
      </c>
      <c r="N278" s="445">
        <f>[4]KIADÁS!$P$234</f>
        <v>0</v>
      </c>
      <c r="O278" s="445">
        <f>[4]KIADÁS!$Q$234</f>
        <v>0</v>
      </c>
      <c r="P278" s="532">
        <f>[4]KIADÁS!$O$281</f>
        <v>0</v>
      </c>
      <c r="Q278" s="445">
        <f>[4]KIADÁS!$P$281</f>
        <v>0</v>
      </c>
      <c r="R278" s="445">
        <f>[4]KIADÁS!$Q$281</f>
        <v>0</v>
      </c>
      <c r="S278" s="532">
        <f>[4]KIADÁS!$O$341</f>
        <v>0</v>
      </c>
      <c r="T278" s="445">
        <f>[4]KIADÁS!$P$341</f>
        <v>0</v>
      </c>
      <c r="U278" s="450">
        <f>[4]KIADÁS!$Q$341</f>
        <v>0</v>
      </c>
      <c r="V278" s="451">
        <f>D278+G278+J278+M278+P278+S278</f>
        <v>13613443</v>
      </c>
      <c r="W278" s="452">
        <f t="shared" ref="W278:W296" si="38">E278+H278+K278+N278+Q278+T278</f>
        <v>0</v>
      </c>
      <c r="X278" s="453">
        <f>F278+I278+L278+O278+R278+U278</f>
        <v>0</v>
      </c>
      <c r="Y278" s="135"/>
    </row>
    <row r="279" spans="1:31" s="86" customFormat="1" ht="24">
      <c r="A279" s="443">
        <v>2</v>
      </c>
      <c r="B279" s="527" t="s">
        <v>49</v>
      </c>
      <c r="C279" s="528" t="s">
        <v>134</v>
      </c>
      <c r="D279" s="532">
        <f>[4]KIADÁS!$R$106</f>
        <v>735548</v>
      </c>
      <c r="E279" s="445">
        <f>[4]KIADÁS!$S$106</f>
        <v>0</v>
      </c>
      <c r="F279" s="445">
        <f>[4]KIADÁS!$T$106</f>
        <v>0</v>
      </c>
      <c r="G279" s="532">
        <f>[4]KIADÁS!$R$145</f>
        <v>1005200</v>
      </c>
      <c r="H279" s="445">
        <f>[4]KIADÁS!$S$145</f>
        <v>0</v>
      </c>
      <c r="I279" s="445">
        <f>[4]KIADÁS!$T$145</f>
        <v>0</v>
      </c>
      <c r="J279" s="532">
        <f>[4]KIADÁS!$R$195</f>
        <v>0</v>
      </c>
      <c r="K279" s="445">
        <f>[4]KIADÁS!$S$195</f>
        <v>0</v>
      </c>
      <c r="L279" s="445">
        <f>[4]KIADÁS!$T$195</f>
        <v>0</v>
      </c>
      <c r="M279" s="532">
        <f>[4]KIADÁS!$R$234</f>
        <v>0</v>
      </c>
      <c r="N279" s="445">
        <f>[4]KIADÁS!$S$234</f>
        <v>0</v>
      </c>
      <c r="O279" s="445">
        <f>[4]KIADÁS!$T$234</f>
        <v>0</v>
      </c>
      <c r="P279" s="532">
        <f>[4]KIADÁS!$R$281</f>
        <v>0</v>
      </c>
      <c r="Q279" s="445">
        <f>[4]KIADÁS!$S$281</f>
        <v>0</v>
      </c>
      <c r="R279" s="445">
        <f>[4]KIADÁS!$T$281</f>
        <v>0</v>
      </c>
      <c r="S279" s="532">
        <f>[4]KIADÁS!$R$341</f>
        <v>0</v>
      </c>
      <c r="T279" s="445">
        <f>[4]KIADÁS!$S$341</f>
        <v>0</v>
      </c>
      <c r="U279" s="450">
        <f>[4]KIADÁS!$T$341</f>
        <v>0</v>
      </c>
      <c r="V279" s="451">
        <f t="shared" ref="V279:V296" si="39">D279+G279+J279+M279+P279+S279</f>
        <v>1740748</v>
      </c>
      <c r="W279" s="452">
        <f t="shared" si="38"/>
        <v>0</v>
      </c>
      <c r="X279" s="453">
        <f t="shared" ref="X279:X296" si="40">F279+I279+L279+O279+R279+U279</f>
        <v>0</v>
      </c>
      <c r="Y279" s="135"/>
    </row>
    <row r="280" spans="1:31" s="86" customFormat="1" ht="13.8">
      <c r="A280" s="443">
        <v>3</v>
      </c>
      <c r="B280" s="527" t="s">
        <v>2</v>
      </c>
      <c r="C280" s="528" t="s">
        <v>136</v>
      </c>
      <c r="D280" s="532">
        <f>[4]KIADÁS!$U$106</f>
        <v>930000</v>
      </c>
      <c r="E280" s="445">
        <f>[4]KIADÁS!$V$106</f>
        <v>0</v>
      </c>
      <c r="F280" s="445">
        <f>[4]KIADÁS!$W$106</f>
        <v>0</v>
      </c>
      <c r="G280" s="532">
        <f>[4]KIADÁS!$U$145</f>
        <v>13274877</v>
      </c>
      <c r="H280" s="445">
        <f>[4]KIADÁS!$V$145</f>
        <v>0</v>
      </c>
      <c r="I280" s="445">
        <f>[4]KIADÁS!$W$145</f>
        <v>0</v>
      </c>
      <c r="J280" s="532">
        <f>[4]KIADÁS!$U$195</f>
        <v>0</v>
      </c>
      <c r="K280" s="445">
        <f>[4]KIADÁS!$V$195</f>
        <v>0</v>
      </c>
      <c r="L280" s="445">
        <f>[4]KIADÁS!$W$195</f>
        <v>0</v>
      </c>
      <c r="M280" s="532">
        <f>[4]KIADÁS!$U$234</f>
        <v>0</v>
      </c>
      <c r="N280" s="445">
        <f>[4]KIADÁS!$V$234</f>
        <v>0</v>
      </c>
      <c r="O280" s="445">
        <f>[4]KIADÁS!$W$234</f>
        <v>0</v>
      </c>
      <c r="P280" s="532">
        <f>[4]KIADÁS!$U$281</f>
        <v>0</v>
      </c>
      <c r="Q280" s="445">
        <f>[4]KIADÁS!$V$281</f>
        <v>0</v>
      </c>
      <c r="R280" s="445">
        <f>[4]KIADÁS!$W$281</f>
        <v>0</v>
      </c>
      <c r="S280" s="532">
        <f>[4]KIADÁS!$U$341</f>
        <v>0</v>
      </c>
      <c r="T280" s="445">
        <f>[4]KIADÁS!$V$341</f>
        <v>0</v>
      </c>
      <c r="U280" s="450">
        <f>[4]KIADÁS!$W$341</f>
        <v>0</v>
      </c>
      <c r="V280" s="451">
        <f t="shared" si="39"/>
        <v>14204877</v>
      </c>
      <c r="W280" s="452">
        <f t="shared" si="38"/>
        <v>0</v>
      </c>
      <c r="X280" s="453">
        <f t="shared" si="40"/>
        <v>0</v>
      </c>
      <c r="Y280" s="135"/>
    </row>
    <row r="281" spans="1:31" s="86" customFormat="1" ht="13.8">
      <c r="A281" s="443">
        <v>4</v>
      </c>
      <c r="B281" s="527" t="s">
        <v>43</v>
      </c>
      <c r="C281" s="528" t="s">
        <v>137</v>
      </c>
      <c r="D281" s="532">
        <f>[4]KIADÁS!$AM$106</f>
        <v>0</v>
      </c>
      <c r="E281" s="445">
        <f>[4]KIADÁS!$AN$106</f>
        <v>0</v>
      </c>
      <c r="F281" s="445">
        <f>[4]KIADÁS!$AO$106</f>
        <v>0</v>
      </c>
      <c r="G281" s="532">
        <f>[4]KIADÁS!$AM$145</f>
        <v>0</v>
      </c>
      <c r="H281" s="445">
        <f>[4]KIADÁS!$AN$145</f>
        <v>0</v>
      </c>
      <c r="I281" s="445">
        <f>[4]KIADÁS!$AO$145</f>
        <v>0</v>
      </c>
      <c r="J281" s="532">
        <f>[4]KIADÁS!$AM$195</f>
        <v>0</v>
      </c>
      <c r="K281" s="445">
        <f>[4]KIADÁS!$AN$195</f>
        <v>0</v>
      </c>
      <c r="L281" s="445">
        <f>[4]KIADÁS!$AO$195</f>
        <v>0</v>
      </c>
      <c r="M281" s="532">
        <f>[4]KIADÁS!$AM$234</f>
        <v>0</v>
      </c>
      <c r="N281" s="445">
        <f>[4]KIADÁS!$AN$234</f>
        <v>0</v>
      </c>
      <c r="O281" s="445">
        <f>[4]KIADÁS!$AO$234</f>
        <v>0</v>
      </c>
      <c r="P281" s="532">
        <f>[4]KIADÁS!$AM$281</f>
        <v>0</v>
      </c>
      <c r="Q281" s="445">
        <f>[4]KIADÁS!$AN$281</f>
        <v>0</v>
      </c>
      <c r="R281" s="445">
        <f>[4]KIADÁS!$AO$281</f>
        <v>0</v>
      </c>
      <c r="S281" s="532">
        <f>[4]KIADÁS!$AM$341</f>
        <v>0</v>
      </c>
      <c r="T281" s="445">
        <f>[4]KIADÁS!$AN$341</f>
        <v>0</v>
      </c>
      <c r="U281" s="450">
        <f>[4]KIADÁS!$AO$341</f>
        <v>0</v>
      </c>
      <c r="V281" s="451">
        <f t="shared" si="39"/>
        <v>0</v>
      </c>
      <c r="W281" s="452">
        <f t="shared" si="38"/>
        <v>0</v>
      </c>
      <c r="X281" s="453">
        <f t="shared" si="40"/>
        <v>0</v>
      </c>
      <c r="Y281" s="135"/>
    </row>
    <row r="282" spans="1:31" s="86" customFormat="1" ht="13.8">
      <c r="A282" s="443">
        <v>5</v>
      </c>
      <c r="B282" s="527" t="s">
        <v>50</v>
      </c>
      <c r="C282" s="528" t="s">
        <v>138</v>
      </c>
      <c r="D282" s="532">
        <f>[4]KIADÁS!$BE$106-[4]KIADÁS!$CC$106</f>
        <v>0</v>
      </c>
      <c r="E282" s="445">
        <f>[4]KIADÁS!$BF$106-[4]KIADÁS!$CD$106</f>
        <v>0</v>
      </c>
      <c r="F282" s="445">
        <f>[4]KIADÁS!$BG$106-[4]KIADÁS!$CE$106</f>
        <v>0</v>
      </c>
      <c r="G282" s="532">
        <f>[4]KIADÁS!$BE$145-[4]KIADÁS!$CC$145</f>
        <v>0</v>
      </c>
      <c r="H282" s="445">
        <f>[4]KIADÁS!$BF$145-[4]KIADÁS!$CD$145</f>
        <v>0</v>
      </c>
      <c r="I282" s="445">
        <f>[4]KIADÁS!$BG$145-[4]KIADÁS!$CE$145</f>
        <v>0</v>
      </c>
      <c r="J282" s="532">
        <f>[4]KIADÁS!$BE$195-[4]KIADÁS!$CC$195</f>
        <v>0</v>
      </c>
      <c r="K282" s="445">
        <f>[4]KIADÁS!$BF$195-[4]KIADÁS!$CD$195</f>
        <v>0</v>
      </c>
      <c r="L282" s="445">
        <f>[4]KIADÁS!$BG$195-[4]KIADÁS!$CE$195</f>
        <v>0</v>
      </c>
      <c r="M282" s="532">
        <f>[4]KIADÁS!$BE$234-[4]KIADÁS!$CC$234</f>
        <v>0</v>
      </c>
      <c r="N282" s="445">
        <f>[4]KIADÁS!$BF$234-[4]KIADÁS!$CD$234</f>
        <v>0</v>
      </c>
      <c r="O282" s="445">
        <f>[4]KIADÁS!$BG$234-[4]KIADÁS!$CE$234</f>
        <v>0</v>
      </c>
      <c r="P282" s="532">
        <f>[4]KIADÁS!$BE$281-[4]KIADÁS!$CC$281</f>
        <v>0</v>
      </c>
      <c r="Q282" s="445">
        <f>[4]KIADÁS!$BF$281-[4]KIADÁS!$CD$281</f>
        <v>0</v>
      </c>
      <c r="R282" s="445">
        <f>[4]KIADÁS!$BG$281-[4]KIADÁS!$CE$281</f>
        <v>0</v>
      </c>
      <c r="S282" s="532">
        <f>[4]KIADÁS!$BE$341-[4]KIADÁS!$CC$341</f>
        <v>0</v>
      </c>
      <c r="T282" s="445">
        <f>[4]KIADÁS!$BF$341-[4]KIADÁS!$CD$341</f>
        <v>0</v>
      </c>
      <c r="U282" s="450">
        <f>[4]KIADÁS!$BG$341-[4]KIADÁS!$CE$341</f>
        <v>0</v>
      </c>
      <c r="V282" s="451">
        <f t="shared" si="39"/>
        <v>0</v>
      </c>
      <c r="W282" s="452">
        <f t="shared" si="38"/>
        <v>0</v>
      </c>
      <c r="X282" s="453">
        <f t="shared" si="40"/>
        <v>0</v>
      </c>
      <c r="Y282" s="135"/>
    </row>
    <row r="283" spans="1:31" s="86" customFormat="1" ht="13.8">
      <c r="A283" s="443">
        <v>6</v>
      </c>
      <c r="B283" s="527" t="s">
        <v>92</v>
      </c>
      <c r="C283" s="439" t="s">
        <v>139</v>
      </c>
      <c r="D283" s="532">
        <f>[4]KIADÁS!$CF$106+[4]KIADÁS!$CI$106</f>
        <v>0</v>
      </c>
      <c r="E283" s="445">
        <f>[4]KIADÁS!$CG$106+[4]KIADÁS!$CJ$106</f>
        <v>0</v>
      </c>
      <c r="F283" s="445">
        <f>[4]KIADÁS!$CH$106+[4]KIADÁS!$CK$106</f>
        <v>0</v>
      </c>
      <c r="G283" s="532">
        <f>[4]KIADÁS!$CF$145+[4]KIADÁS!$CI$145</f>
        <v>0</v>
      </c>
      <c r="H283" s="445">
        <f>[4]KIADÁS!$CG$145+[4]KIADÁS!$CJ$145</f>
        <v>0</v>
      </c>
      <c r="I283" s="445">
        <f>[4]KIADÁS!$CH$145+[4]KIADÁS!$CK$145</f>
        <v>0</v>
      </c>
      <c r="J283" s="532">
        <f>[4]KIADÁS!$CF$195+[4]KIADÁS!$CI$195</f>
        <v>0</v>
      </c>
      <c r="K283" s="445">
        <f>[4]KIADÁS!$CG$195+[4]KIADÁS!$CJ$195</f>
        <v>0</v>
      </c>
      <c r="L283" s="445">
        <f>[4]KIADÁS!$CH$195+[4]KIADÁS!$CK$195</f>
        <v>0</v>
      </c>
      <c r="M283" s="532">
        <f>[4]KIADÁS!$CF$234+[4]KIADÁS!$CI$234</f>
        <v>0</v>
      </c>
      <c r="N283" s="445">
        <f>[4]KIADÁS!$CG$234+[4]KIADÁS!$CJ$234</f>
        <v>0</v>
      </c>
      <c r="O283" s="445">
        <f>[4]KIADÁS!$CH$234+[4]KIADÁS!$CK$234</f>
        <v>0</v>
      </c>
      <c r="P283" s="532">
        <f>[4]KIADÁS!$CF$281+[4]KIADÁS!$CI$281</f>
        <v>0</v>
      </c>
      <c r="Q283" s="445">
        <f>[4]KIADÁS!$CG$281+[4]KIADÁS!$CJ$281</f>
        <v>0</v>
      </c>
      <c r="R283" s="445">
        <f>[4]KIADÁS!$CH$281+[4]KIADÁS!$CK$281</f>
        <v>0</v>
      </c>
      <c r="S283" s="532">
        <f>[4]KIADÁS!$CF$341+[4]KIADÁS!$CI$341</f>
        <v>0</v>
      </c>
      <c r="T283" s="445">
        <f>[4]KIADÁS!$CG$341+[4]KIADÁS!$CJ$341</f>
        <v>0</v>
      </c>
      <c r="U283" s="450">
        <f>[4]KIADÁS!$CH$341+[4]KIADÁS!$CK$341</f>
        <v>0</v>
      </c>
      <c r="V283" s="451">
        <f t="shared" si="39"/>
        <v>0</v>
      </c>
      <c r="W283" s="452">
        <f t="shared" si="38"/>
        <v>0</v>
      </c>
      <c r="X283" s="453">
        <f t="shared" si="40"/>
        <v>0</v>
      </c>
      <c r="Y283" s="135"/>
    </row>
    <row r="284" spans="1:31" s="87" customFormat="1" ht="13.8">
      <c r="A284" s="458"/>
      <c r="B284" s="529" t="s">
        <v>51</v>
      </c>
      <c r="C284" s="530"/>
      <c r="D284" s="533">
        <f t="shared" ref="D284:U284" si="41">SUM(D278:D283)</f>
        <v>7385148</v>
      </c>
      <c r="E284" s="533">
        <f t="shared" si="41"/>
        <v>0</v>
      </c>
      <c r="F284" s="533">
        <f t="shared" si="41"/>
        <v>0</v>
      </c>
      <c r="G284" s="533">
        <f t="shared" si="41"/>
        <v>22173920</v>
      </c>
      <c r="H284" s="533">
        <f t="shared" si="41"/>
        <v>0</v>
      </c>
      <c r="I284" s="533">
        <f t="shared" si="41"/>
        <v>0</v>
      </c>
      <c r="J284" s="533">
        <f t="shared" si="41"/>
        <v>0</v>
      </c>
      <c r="K284" s="533">
        <f t="shared" si="41"/>
        <v>0</v>
      </c>
      <c r="L284" s="533">
        <f t="shared" si="41"/>
        <v>0</v>
      </c>
      <c r="M284" s="533">
        <f t="shared" si="41"/>
        <v>0</v>
      </c>
      <c r="N284" s="533">
        <f t="shared" si="41"/>
        <v>0</v>
      </c>
      <c r="O284" s="533">
        <f t="shared" si="41"/>
        <v>0</v>
      </c>
      <c r="P284" s="533">
        <f t="shared" si="41"/>
        <v>0</v>
      </c>
      <c r="Q284" s="533">
        <f t="shared" si="41"/>
        <v>0</v>
      </c>
      <c r="R284" s="533">
        <f t="shared" si="41"/>
        <v>0</v>
      </c>
      <c r="S284" s="533">
        <f t="shared" si="41"/>
        <v>0</v>
      </c>
      <c r="T284" s="533">
        <f t="shared" si="41"/>
        <v>0</v>
      </c>
      <c r="U284" s="537">
        <f t="shared" si="41"/>
        <v>0</v>
      </c>
      <c r="V284" s="459">
        <f t="shared" si="39"/>
        <v>29559068</v>
      </c>
      <c r="W284" s="460">
        <f t="shared" si="38"/>
        <v>0</v>
      </c>
      <c r="X284" s="461">
        <f t="shared" si="40"/>
        <v>0</v>
      </c>
      <c r="Y284" s="104"/>
    </row>
    <row r="285" spans="1:31" s="86" customFormat="1" ht="13.8">
      <c r="A285" s="443" t="s">
        <v>74</v>
      </c>
      <c r="B285" s="527" t="s">
        <v>54</v>
      </c>
      <c r="C285" s="528"/>
      <c r="D285" s="837"/>
      <c r="E285" s="838"/>
      <c r="F285" s="838"/>
      <c r="G285" s="837"/>
      <c r="H285" s="838"/>
      <c r="I285" s="838"/>
      <c r="J285" s="837"/>
      <c r="K285" s="838"/>
      <c r="L285" s="838"/>
      <c r="M285" s="837"/>
      <c r="N285" s="838"/>
      <c r="O285" s="838"/>
      <c r="P285" s="837"/>
      <c r="Q285" s="838"/>
      <c r="R285" s="838"/>
      <c r="S285" s="837"/>
      <c r="T285" s="838"/>
      <c r="U285" s="839"/>
      <c r="V285" s="831">
        <f t="shared" si="39"/>
        <v>0</v>
      </c>
      <c r="W285" s="832"/>
      <c r="X285" s="833"/>
      <c r="Y285" s="136"/>
    </row>
    <row r="286" spans="1:31" s="86" customFormat="1" ht="13.8">
      <c r="A286" s="443">
        <v>7</v>
      </c>
      <c r="B286" s="527" t="s">
        <v>56</v>
      </c>
      <c r="C286" s="528" t="s">
        <v>140</v>
      </c>
      <c r="D286" s="532">
        <f>[4]KIADÁS!$CO$106</f>
        <v>0</v>
      </c>
      <c r="E286" s="445">
        <f>[4]KIADÁS!$CP$106</f>
        <v>0</v>
      </c>
      <c r="F286" s="445">
        <f>[4]KIADÁS!$CQ$106</f>
        <v>0</v>
      </c>
      <c r="G286" s="532">
        <f>[4]KIADÁS!$CO$145</f>
        <v>0</v>
      </c>
      <c r="H286" s="445">
        <f>[4]KIADÁS!$CP$145</f>
        <v>0</v>
      </c>
      <c r="I286" s="445">
        <f>[4]KIADÁS!$CQ$145</f>
        <v>0</v>
      </c>
      <c r="J286" s="532">
        <f>[4]KIADÁS!$CO$195</f>
        <v>0</v>
      </c>
      <c r="K286" s="445">
        <f>[4]KIADÁS!$CP$195</f>
        <v>0</v>
      </c>
      <c r="L286" s="445">
        <f>[4]KIADÁS!$CQ$195</f>
        <v>0</v>
      </c>
      <c r="M286" s="532">
        <f>[4]KIADÁS!$CO$234</f>
        <v>0</v>
      </c>
      <c r="N286" s="445">
        <f>[4]KIADÁS!$CP$234</f>
        <v>0</v>
      </c>
      <c r="O286" s="445">
        <f>[4]KIADÁS!$CQ$234</f>
        <v>0</v>
      </c>
      <c r="P286" s="532">
        <f>[4]KIADÁS!$CO$281</f>
        <v>0</v>
      </c>
      <c r="Q286" s="445">
        <f>[4]KIADÁS!$CP$281</f>
        <v>0</v>
      </c>
      <c r="R286" s="445">
        <f>[4]KIADÁS!$CQ$281</f>
        <v>0</v>
      </c>
      <c r="S286" s="532">
        <f>[4]KIADÁS!$CO$341</f>
        <v>0</v>
      </c>
      <c r="T286" s="445">
        <f>[4]KIADÁS!$CP$341</f>
        <v>0</v>
      </c>
      <c r="U286" s="450">
        <f>[4]KIADÁS!$CQ$341</f>
        <v>0</v>
      </c>
      <c r="V286" s="451">
        <f t="shared" si="39"/>
        <v>0</v>
      </c>
      <c r="W286" s="452">
        <f t="shared" si="38"/>
        <v>0</v>
      </c>
      <c r="X286" s="453">
        <f t="shared" si="40"/>
        <v>0</v>
      </c>
      <c r="Y286" s="135"/>
    </row>
    <row r="287" spans="1:31" s="86" customFormat="1" ht="13.8">
      <c r="A287" s="443">
        <v>8</v>
      </c>
      <c r="B287" s="527" t="s">
        <v>57</v>
      </c>
      <c r="C287" s="528" t="s">
        <v>141</v>
      </c>
      <c r="D287" s="532">
        <f>[4]KIADÁS!$CR$106</f>
        <v>0</v>
      </c>
      <c r="E287" s="445">
        <f>[4]KIADÁS!$CS$106</f>
        <v>0</v>
      </c>
      <c r="F287" s="445">
        <f>[4]KIADÁS!$CT$106</f>
        <v>0</v>
      </c>
      <c r="G287" s="532">
        <f>[4]KIADÁS!$CR$145</f>
        <v>0</v>
      </c>
      <c r="H287" s="445">
        <f>[4]KIADÁS!$CS$145</f>
        <v>0</v>
      </c>
      <c r="I287" s="445">
        <f>[4]KIADÁS!$CT$145</f>
        <v>0</v>
      </c>
      <c r="J287" s="532">
        <f>[4]KIADÁS!$CR$195</f>
        <v>0</v>
      </c>
      <c r="K287" s="445">
        <f>[4]KIADÁS!$CS$195</f>
        <v>0</v>
      </c>
      <c r="L287" s="445">
        <f>[4]KIADÁS!$CT$195</f>
        <v>0</v>
      </c>
      <c r="M287" s="532">
        <f>[4]KIADÁS!$CR$234</f>
        <v>0</v>
      </c>
      <c r="N287" s="445">
        <f>[4]KIADÁS!$CS$234</f>
        <v>0</v>
      </c>
      <c r="O287" s="445">
        <f>[4]KIADÁS!$CT$234</f>
        <v>0</v>
      </c>
      <c r="P287" s="532">
        <f>[4]KIADÁS!$CR$281</f>
        <v>0</v>
      </c>
      <c r="Q287" s="445">
        <f>[4]KIADÁS!$CS$281</f>
        <v>0</v>
      </c>
      <c r="R287" s="445">
        <f>[4]KIADÁS!$CT$281</f>
        <v>0</v>
      </c>
      <c r="S287" s="532">
        <f>[4]KIADÁS!$CR$341</f>
        <v>0</v>
      </c>
      <c r="T287" s="445">
        <f>[4]KIADÁS!$CS$341</f>
        <v>0</v>
      </c>
      <c r="U287" s="450">
        <f>[4]KIADÁS!$CT$341</f>
        <v>0</v>
      </c>
      <c r="V287" s="451">
        <f t="shared" si="39"/>
        <v>0</v>
      </c>
      <c r="W287" s="452">
        <f t="shared" si="38"/>
        <v>0</v>
      </c>
      <c r="X287" s="453">
        <f t="shared" si="40"/>
        <v>0</v>
      </c>
      <c r="Y287" s="135"/>
    </row>
    <row r="288" spans="1:31" s="86" customFormat="1" ht="13.8">
      <c r="A288" s="443">
        <v>9</v>
      </c>
      <c r="B288" s="527" t="s">
        <v>58</v>
      </c>
      <c r="C288" s="528" t="s">
        <v>142</v>
      </c>
      <c r="D288" s="532">
        <f>[4]KIADÁS!$CU$106</f>
        <v>0</v>
      </c>
      <c r="E288" s="445">
        <f>[4]KIADÁS!$CV$106</f>
        <v>0</v>
      </c>
      <c r="F288" s="445">
        <f>[4]KIADÁS!$CW$106</f>
        <v>0</v>
      </c>
      <c r="G288" s="532">
        <f>[4]KIADÁS!$CU$145</f>
        <v>0</v>
      </c>
      <c r="H288" s="445">
        <f>[4]KIADÁS!$CV$145</f>
        <v>0</v>
      </c>
      <c r="I288" s="445">
        <f>[4]KIADÁS!$CW$145</f>
        <v>0</v>
      </c>
      <c r="J288" s="532">
        <f>[4]KIADÁS!$CU$195</f>
        <v>0</v>
      </c>
      <c r="K288" s="445">
        <f>[4]KIADÁS!$CV$195</f>
        <v>0</v>
      </c>
      <c r="L288" s="445">
        <f>[4]KIADÁS!$CW$195</f>
        <v>0</v>
      </c>
      <c r="M288" s="532">
        <f>[4]KIADÁS!$CU$234</f>
        <v>0</v>
      </c>
      <c r="N288" s="445">
        <f>[4]KIADÁS!$CV$234</f>
        <v>0</v>
      </c>
      <c r="O288" s="445">
        <f>[4]KIADÁS!$CW$234</f>
        <v>0</v>
      </c>
      <c r="P288" s="532">
        <f>[4]KIADÁS!$CU$281</f>
        <v>0</v>
      </c>
      <c r="Q288" s="445">
        <f>[4]KIADÁS!$CV$281</f>
        <v>0</v>
      </c>
      <c r="R288" s="445">
        <f>[4]KIADÁS!$CW$281</f>
        <v>0</v>
      </c>
      <c r="S288" s="532">
        <f>[4]KIADÁS!$CU$341</f>
        <v>0</v>
      </c>
      <c r="T288" s="445">
        <f>[4]KIADÁS!$CV$341</f>
        <v>0</v>
      </c>
      <c r="U288" s="450">
        <f>[4]KIADÁS!$CW$341</f>
        <v>0</v>
      </c>
      <c r="V288" s="451">
        <f t="shared" si="39"/>
        <v>0</v>
      </c>
      <c r="W288" s="452">
        <f t="shared" si="38"/>
        <v>0</v>
      </c>
      <c r="X288" s="453">
        <f t="shared" si="40"/>
        <v>0</v>
      </c>
      <c r="Y288" s="135"/>
    </row>
    <row r="289" spans="1:25" s="86" customFormat="1" ht="13.8">
      <c r="A289" s="443">
        <v>10</v>
      </c>
      <c r="B289" s="527" t="s">
        <v>13</v>
      </c>
      <c r="C289" s="528" t="s">
        <v>139</v>
      </c>
      <c r="D289" s="532">
        <f>[4]KIADÁS!$CL$106</f>
        <v>0</v>
      </c>
      <c r="E289" s="445">
        <f>[4]KIADÁS!$CM$106</f>
        <v>0</v>
      </c>
      <c r="F289" s="445">
        <f>[4]KIADÁS!$CN$106</f>
        <v>0</v>
      </c>
      <c r="G289" s="532">
        <f>[4]KIADÁS!$CL$145</f>
        <v>0</v>
      </c>
      <c r="H289" s="445">
        <f>[4]KIADÁS!$CM$145</f>
        <v>0</v>
      </c>
      <c r="I289" s="445">
        <f>[4]KIADÁS!$CN$145</f>
        <v>0</v>
      </c>
      <c r="J289" s="532">
        <f>[4]KIADÁS!$CL$195</f>
        <v>0</v>
      </c>
      <c r="K289" s="445">
        <f>[4]KIADÁS!$CM$195</f>
        <v>0</v>
      </c>
      <c r="L289" s="445">
        <f>[4]KIADÁS!$CN$195</f>
        <v>0</v>
      </c>
      <c r="M289" s="532">
        <f>[4]KIADÁS!$CL$234</f>
        <v>0</v>
      </c>
      <c r="N289" s="445">
        <f>[4]KIADÁS!$CM$234</f>
        <v>0</v>
      </c>
      <c r="O289" s="445">
        <f>[4]KIADÁS!$CN$234</f>
        <v>0</v>
      </c>
      <c r="P289" s="532">
        <f>[4]KIADÁS!$CL$281</f>
        <v>0</v>
      </c>
      <c r="Q289" s="445">
        <f>[4]KIADÁS!$CM$281</f>
        <v>0</v>
      </c>
      <c r="R289" s="445">
        <f>[4]KIADÁS!$CN$281</f>
        <v>0</v>
      </c>
      <c r="S289" s="532">
        <f>[4]KIADÁS!$CL$341</f>
        <v>0</v>
      </c>
      <c r="T289" s="445">
        <f>[4]KIADÁS!$CM$341</f>
        <v>0</v>
      </c>
      <c r="U289" s="450">
        <f>[4]KIADÁS!$CN$341</f>
        <v>0</v>
      </c>
      <c r="V289" s="451">
        <f t="shared" si="39"/>
        <v>0</v>
      </c>
      <c r="W289" s="452">
        <f t="shared" si="38"/>
        <v>0</v>
      </c>
      <c r="X289" s="453">
        <f t="shared" si="40"/>
        <v>0</v>
      </c>
      <c r="Y289" s="135"/>
    </row>
    <row r="290" spans="1:25" s="87" customFormat="1" ht="13.8">
      <c r="A290" s="458"/>
      <c r="B290" s="529" t="s">
        <v>59</v>
      </c>
      <c r="C290" s="530"/>
      <c r="D290" s="533">
        <f t="shared" ref="D290:U290" si="42">SUM(D286,D287,D288,D289)</f>
        <v>0</v>
      </c>
      <c r="E290" s="447">
        <f t="shared" si="42"/>
        <v>0</v>
      </c>
      <c r="F290" s="447">
        <f t="shared" si="42"/>
        <v>0</v>
      </c>
      <c r="G290" s="533">
        <f t="shared" si="42"/>
        <v>0</v>
      </c>
      <c r="H290" s="447">
        <f t="shared" si="42"/>
        <v>0</v>
      </c>
      <c r="I290" s="447">
        <f t="shared" si="42"/>
        <v>0</v>
      </c>
      <c r="J290" s="533">
        <f t="shared" si="42"/>
        <v>0</v>
      </c>
      <c r="K290" s="447">
        <f t="shared" si="42"/>
        <v>0</v>
      </c>
      <c r="L290" s="447">
        <f t="shared" si="42"/>
        <v>0</v>
      </c>
      <c r="M290" s="533">
        <f t="shared" si="42"/>
        <v>0</v>
      </c>
      <c r="N290" s="447">
        <f t="shared" si="42"/>
        <v>0</v>
      </c>
      <c r="O290" s="447">
        <f t="shared" si="42"/>
        <v>0</v>
      </c>
      <c r="P290" s="533">
        <f t="shared" si="42"/>
        <v>0</v>
      </c>
      <c r="Q290" s="447">
        <f t="shared" si="42"/>
        <v>0</v>
      </c>
      <c r="R290" s="447">
        <f t="shared" si="42"/>
        <v>0</v>
      </c>
      <c r="S290" s="533">
        <f t="shared" si="42"/>
        <v>0</v>
      </c>
      <c r="T290" s="447">
        <f t="shared" si="42"/>
        <v>0</v>
      </c>
      <c r="U290" s="454">
        <f t="shared" si="42"/>
        <v>0</v>
      </c>
      <c r="V290" s="451">
        <f t="shared" si="39"/>
        <v>0</v>
      </c>
      <c r="W290" s="452">
        <f t="shared" si="38"/>
        <v>0</v>
      </c>
      <c r="X290" s="453">
        <f t="shared" si="40"/>
        <v>0</v>
      </c>
      <c r="Y290" s="104"/>
    </row>
    <row r="291" spans="1:25" s="86" customFormat="1" ht="13.8">
      <c r="A291" s="443" t="s">
        <v>75</v>
      </c>
      <c r="B291" s="527" t="s">
        <v>76</v>
      </c>
      <c r="C291" s="439"/>
      <c r="D291" s="837"/>
      <c r="E291" s="838"/>
      <c r="F291" s="838"/>
      <c r="G291" s="837"/>
      <c r="H291" s="838"/>
      <c r="I291" s="838"/>
      <c r="J291" s="837"/>
      <c r="K291" s="838"/>
      <c r="L291" s="838"/>
      <c r="M291" s="837"/>
      <c r="N291" s="838"/>
      <c r="O291" s="838"/>
      <c r="P291" s="837"/>
      <c r="Q291" s="838"/>
      <c r="R291" s="838"/>
      <c r="S291" s="837"/>
      <c r="T291" s="838"/>
      <c r="U291" s="839"/>
      <c r="V291" s="831">
        <f t="shared" si="39"/>
        <v>0</v>
      </c>
      <c r="W291" s="832"/>
      <c r="X291" s="833"/>
      <c r="Y291" s="136"/>
    </row>
    <row r="292" spans="1:25" s="86" customFormat="1" ht="13.8">
      <c r="A292" s="443">
        <v>11</v>
      </c>
      <c r="B292" s="525" t="s">
        <v>259</v>
      </c>
      <c r="C292" s="528" t="s">
        <v>130</v>
      </c>
      <c r="D292" s="532">
        <f>[4]KIADÁS!$EE$106</f>
        <v>0</v>
      </c>
      <c r="E292" s="445">
        <f>[4]KIADÁS!$EF$106</f>
        <v>0</v>
      </c>
      <c r="F292" s="445">
        <f>[4]KIADÁS!$EG$106</f>
        <v>0</v>
      </c>
      <c r="G292" s="532">
        <f>[4]KIADÁS!$EE$145</f>
        <v>0</v>
      </c>
      <c r="H292" s="445">
        <f>[4]KIADÁS!$EF$145</f>
        <v>0</v>
      </c>
      <c r="I292" s="445">
        <f>[4]KIADÁS!$EG$145</f>
        <v>0</v>
      </c>
      <c r="J292" s="532">
        <f>[4]KIADÁS!$EE$195</f>
        <v>0</v>
      </c>
      <c r="K292" s="445">
        <f>[4]KIADÁS!$EF$195</f>
        <v>0</v>
      </c>
      <c r="L292" s="445">
        <f>[4]KIADÁS!$EG$195</f>
        <v>0</v>
      </c>
      <c r="M292" s="532">
        <f>[4]KIADÁS!$EE$234</f>
        <v>0</v>
      </c>
      <c r="N292" s="445">
        <f>[4]KIADÁS!$EF$234</f>
        <v>0</v>
      </c>
      <c r="O292" s="445">
        <f>[4]KIADÁS!$EG$234</f>
        <v>0</v>
      </c>
      <c r="P292" s="532">
        <f>[4]KIADÁS!$EE$281</f>
        <v>0</v>
      </c>
      <c r="Q292" s="445">
        <f>[4]KIADÁS!$EF$281</f>
        <v>0</v>
      </c>
      <c r="R292" s="445">
        <f>[4]KIADÁS!$EG$281</f>
        <v>0</v>
      </c>
      <c r="S292" s="532">
        <f>[4]KIADÁS!$EE$341</f>
        <v>0</v>
      </c>
      <c r="T292" s="445">
        <f>[4]KIADÁS!$EF$341</f>
        <v>0</v>
      </c>
      <c r="U292" s="450">
        <f>[4]KIADÁS!$EG$341</f>
        <v>0</v>
      </c>
      <c r="V292" s="451">
        <f t="shared" si="39"/>
        <v>0</v>
      </c>
      <c r="W292" s="452">
        <f t="shared" si="38"/>
        <v>0</v>
      </c>
      <c r="X292" s="453">
        <f t="shared" si="40"/>
        <v>0</v>
      </c>
      <c r="Y292" s="135"/>
    </row>
    <row r="293" spans="1:25" s="86" customFormat="1" ht="13.8">
      <c r="A293" s="443">
        <v>12</v>
      </c>
      <c r="B293" s="525" t="s">
        <v>260</v>
      </c>
      <c r="C293" s="528" t="s">
        <v>131</v>
      </c>
      <c r="D293" s="532">
        <f>[4]KIADÁS!$EB$106</f>
        <v>0</v>
      </c>
      <c r="E293" s="445">
        <f>[4]KIADÁS!$EC$106</f>
        <v>0</v>
      </c>
      <c r="F293" s="445">
        <f>[4]KIADÁS!$ED$106</f>
        <v>0</v>
      </c>
      <c r="G293" s="532">
        <f>[4]KIADÁS!$EB$145</f>
        <v>0</v>
      </c>
      <c r="H293" s="445">
        <f>[4]KIADÁS!$EC$145</f>
        <v>0</v>
      </c>
      <c r="I293" s="445">
        <f>[4]KIADÁS!$ED$145</f>
        <v>0</v>
      </c>
      <c r="J293" s="532">
        <f>[4]KIADÁS!$EB$195</f>
        <v>0</v>
      </c>
      <c r="K293" s="445">
        <f>[4]KIADÁS!$EC$195</f>
        <v>0</v>
      </c>
      <c r="L293" s="445">
        <f>[4]KIADÁS!$ED$195</f>
        <v>0</v>
      </c>
      <c r="M293" s="532">
        <f>[4]KIADÁS!$EB$234</f>
        <v>0</v>
      </c>
      <c r="N293" s="445">
        <f>[4]KIADÁS!$EC$234</f>
        <v>0</v>
      </c>
      <c r="O293" s="445">
        <f>[4]KIADÁS!$ED$234</f>
        <v>0</v>
      </c>
      <c r="P293" s="532">
        <f>[4]KIADÁS!$EB$281</f>
        <v>0</v>
      </c>
      <c r="Q293" s="445">
        <f>[4]KIADÁS!$EC$281</f>
        <v>0</v>
      </c>
      <c r="R293" s="445">
        <f>[4]KIADÁS!$ED$281</f>
        <v>0</v>
      </c>
      <c r="S293" s="532">
        <f>[4]KIADÁS!$EB$341</f>
        <v>0</v>
      </c>
      <c r="T293" s="445">
        <f>[4]KIADÁS!$EC$341</f>
        <v>0</v>
      </c>
      <c r="U293" s="450">
        <f>[4]KIADÁS!$ED$341</f>
        <v>0</v>
      </c>
      <c r="V293" s="451">
        <f t="shared" si="39"/>
        <v>0</v>
      </c>
      <c r="W293" s="452">
        <f t="shared" si="38"/>
        <v>0</v>
      </c>
      <c r="X293" s="453">
        <f t="shared" si="40"/>
        <v>0</v>
      </c>
      <c r="Y293" s="135"/>
    </row>
    <row r="294" spans="1:25" s="86" customFormat="1" ht="24">
      <c r="A294" s="443">
        <v>13</v>
      </c>
      <c r="B294" s="526" t="s">
        <v>148</v>
      </c>
      <c r="C294" s="439" t="s">
        <v>132</v>
      </c>
      <c r="D294" s="532">
        <f>[4]KIADÁS!$EK$106</f>
        <v>0</v>
      </c>
      <c r="E294" s="445">
        <f>[4]KIADÁS!$EL$106</f>
        <v>0</v>
      </c>
      <c r="F294" s="445">
        <f>[4]KIADÁS!$EM$106</f>
        <v>0</v>
      </c>
      <c r="G294" s="532">
        <f>[4]KIADÁS!$EK$145</f>
        <v>0</v>
      </c>
      <c r="H294" s="445">
        <f>[4]KIADÁS!$EL$145</f>
        <v>0</v>
      </c>
      <c r="I294" s="445">
        <f>[4]KIADÁS!$EM$145</f>
        <v>0</v>
      </c>
      <c r="J294" s="532">
        <f>[4]KIADÁS!$EK$195</f>
        <v>0</v>
      </c>
      <c r="K294" s="445">
        <f>[4]KIADÁS!$EL$195</f>
        <v>0</v>
      </c>
      <c r="L294" s="445">
        <f>[4]KIADÁS!$EM$195</f>
        <v>0</v>
      </c>
      <c r="M294" s="532">
        <f>[4]KIADÁS!$EK$234</f>
        <v>0</v>
      </c>
      <c r="N294" s="445">
        <f>[4]KIADÁS!$EL$234</f>
        <v>0</v>
      </c>
      <c r="O294" s="445">
        <f>[4]KIADÁS!$EM$234</f>
        <v>0</v>
      </c>
      <c r="P294" s="532">
        <f>[4]KIADÁS!$EK$281</f>
        <v>0</v>
      </c>
      <c r="Q294" s="445">
        <f>[4]KIADÁS!$EL$281</f>
        <v>0</v>
      </c>
      <c r="R294" s="445">
        <f>[4]KIADÁS!$EM$281</f>
        <v>0</v>
      </c>
      <c r="S294" s="532">
        <f>[4]KIADÁS!$EK$341</f>
        <v>0</v>
      </c>
      <c r="T294" s="445">
        <f>[4]KIADÁS!$EL$341</f>
        <v>0</v>
      </c>
      <c r="U294" s="450">
        <f>[4]KIADÁS!$EM$341</f>
        <v>0</v>
      </c>
      <c r="V294" s="451">
        <f t="shared" si="39"/>
        <v>0</v>
      </c>
      <c r="W294" s="452">
        <f t="shared" si="38"/>
        <v>0</v>
      </c>
      <c r="X294" s="453">
        <f t="shared" si="40"/>
        <v>0</v>
      </c>
      <c r="Y294" s="135"/>
    </row>
    <row r="295" spans="1:25" s="87" customFormat="1" ht="13.8">
      <c r="A295" s="458"/>
      <c r="B295" s="529" t="s">
        <v>89</v>
      </c>
      <c r="C295" s="441"/>
      <c r="D295" s="533">
        <f t="shared" ref="D295:U295" si="43">SUM(D292,D293,D294)</f>
        <v>0</v>
      </c>
      <c r="E295" s="447">
        <f t="shared" si="43"/>
        <v>0</v>
      </c>
      <c r="F295" s="447">
        <f t="shared" si="43"/>
        <v>0</v>
      </c>
      <c r="G295" s="533">
        <f t="shared" si="43"/>
        <v>0</v>
      </c>
      <c r="H295" s="447">
        <f t="shared" si="43"/>
        <v>0</v>
      </c>
      <c r="I295" s="447">
        <f t="shared" si="43"/>
        <v>0</v>
      </c>
      <c r="J295" s="533">
        <f t="shared" si="43"/>
        <v>0</v>
      </c>
      <c r="K295" s="447">
        <f t="shared" si="43"/>
        <v>0</v>
      </c>
      <c r="L295" s="447">
        <f t="shared" si="43"/>
        <v>0</v>
      </c>
      <c r="M295" s="533">
        <f t="shared" si="43"/>
        <v>0</v>
      </c>
      <c r="N295" s="447">
        <f t="shared" si="43"/>
        <v>0</v>
      </c>
      <c r="O295" s="447">
        <f t="shared" si="43"/>
        <v>0</v>
      </c>
      <c r="P295" s="533">
        <f t="shared" si="43"/>
        <v>0</v>
      </c>
      <c r="Q295" s="447">
        <f t="shared" si="43"/>
        <v>0</v>
      </c>
      <c r="R295" s="447">
        <f t="shared" si="43"/>
        <v>0</v>
      </c>
      <c r="S295" s="533">
        <f t="shared" si="43"/>
        <v>0</v>
      </c>
      <c r="T295" s="447">
        <f t="shared" si="43"/>
        <v>0</v>
      </c>
      <c r="U295" s="454">
        <f t="shared" si="43"/>
        <v>0</v>
      </c>
      <c r="V295" s="451">
        <f t="shared" si="39"/>
        <v>0</v>
      </c>
      <c r="W295" s="452">
        <f t="shared" si="38"/>
        <v>0</v>
      </c>
      <c r="X295" s="453">
        <f t="shared" si="40"/>
        <v>0</v>
      </c>
      <c r="Y295" s="104"/>
    </row>
    <row r="296" spans="1:25" s="87" customFormat="1" ht="14.4" thickBot="1">
      <c r="A296" s="462"/>
      <c r="B296" s="531" t="s">
        <v>97</v>
      </c>
      <c r="C296" s="442"/>
      <c r="D296" s="535">
        <f t="shared" ref="D296:U296" si="44">SUM(D295,D290,D284)</f>
        <v>7385148</v>
      </c>
      <c r="E296" s="449">
        <f t="shared" si="44"/>
        <v>0</v>
      </c>
      <c r="F296" s="449">
        <f t="shared" si="44"/>
        <v>0</v>
      </c>
      <c r="G296" s="535">
        <f t="shared" si="44"/>
        <v>22173920</v>
      </c>
      <c r="H296" s="449">
        <f t="shared" si="44"/>
        <v>0</v>
      </c>
      <c r="I296" s="449">
        <f t="shared" si="44"/>
        <v>0</v>
      </c>
      <c r="J296" s="535">
        <f t="shared" si="44"/>
        <v>0</v>
      </c>
      <c r="K296" s="449">
        <f t="shared" si="44"/>
        <v>0</v>
      </c>
      <c r="L296" s="449">
        <f t="shared" si="44"/>
        <v>0</v>
      </c>
      <c r="M296" s="535">
        <f t="shared" si="44"/>
        <v>0</v>
      </c>
      <c r="N296" s="449">
        <f t="shared" si="44"/>
        <v>0</v>
      </c>
      <c r="O296" s="449">
        <f t="shared" si="44"/>
        <v>0</v>
      </c>
      <c r="P296" s="535">
        <f t="shared" si="44"/>
        <v>0</v>
      </c>
      <c r="Q296" s="449">
        <f t="shared" si="44"/>
        <v>0</v>
      </c>
      <c r="R296" s="449">
        <f t="shared" si="44"/>
        <v>0</v>
      </c>
      <c r="S296" s="535">
        <f t="shared" si="44"/>
        <v>0</v>
      </c>
      <c r="T296" s="449">
        <f t="shared" si="44"/>
        <v>0</v>
      </c>
      <c r="U296" s="538">
        <f t="shared" si="44"/>
        <v>0</v>
      </c>
      <c r="V296" s="463">
        <f t="shared" si="39"/>
        <v>29559068</v>
      </c>
      <c r="W296" s="464">
        <f t="shared" si="38"/>
        <v>0</v>
      </c>
      <c r="X296" s="465">
        <f t="shared" si="40"/>
        <v>0</v>
      </c>
      <c r="Y296" s="104"/>
    </row>
    <row r="321" spans="1:31" ht="12.6" thickBot="1"/>
    <row r="322" spans="1:31" s="106" customFormat="1" ht="15" customHeight="1" thickBot="1">
      <c r="A322" s="105"/>
      <c r="C322" s="764" t="s">
        <v>332</v>
      </c>
      <c r="D322" s="765"/>
      <c r="E322" s="765"/>
      <c r="F322" s="765"/>
      <c r="G322" s="765"/>
      <c r="H322" s="765"/>
      <c r="I322" s="765"/>
      <c r="J322" s="765"/>
      <c r="K322" s="765"/>
      <c r="L322" s="765"/>
      <c r="M322" s="765"/>
      <c r="N322" s="765"/>
      <c r="O322" s="765"/>
      <c r="P322" s="765"/>
      <c r="Q322" s="765"/>
      <c r="R322" s="765"/>
      <c r="S322" s="765"/>
      <c r="T322" s="765"/>
      <c r="U322" s="765"/>
      <c r="V322" s="765"/>
      <c r="W322" s="765"/>
      <c r="X322" s="766"/>
    </row>
    <row r="323" spans="1:31" s="106" customFormat="1" ht="32.25" customHeight="1">
      <c r="A323" s="105"/>
      <c r="C323" s="767" t="s">
        <v>190</v>
      </c>
      <c r="D323" s="801" t="s">
        <v>191</v>
      </c>
      <c r="E323" s="802"/>
      <c r="F323" s="803"/>
      <c r="G323" s="804" t="s">
        <v>334</v>
      </c>
      <c r="H323" s="802"/>
      <c r="I323" s="803"/>
      <c r="J323" s="804" t="s">
        <v>335</v>
      </c>
      <c r="K323" s="802"/>
      <c r="L323" s="803"/>
      <c r="M323" s="805" t="s">
        <v>336</v>
      </c>
      <c r="N323" s="806"/>
      <c r="O323" s="807"/>
      <c r="P323" s="804"/>
      <c r="Q323" s="802"/>
      <c r="R323" s="803"/>
      <c r="S323" s="804"/>
      <c r="T323" s="802"/>
      <c r="U323" s="802"/>
      <c r="V323" s="769" t="s">
        <v>333</v>
      </c>
      <c r="W323" s="770"/>
      <c r="X323" s="771"/>
    </row>
    <row r="324" spans="1:31" s="106" customFormat="1" ht="73.5" customHeight="1" thickBot="1">
      <c r="A324" s="105"/>
      <c r="C324" s="768"/>
      <c r="D324" s="792" t="s">
        <v>288</v>
      </c>
      <c r="E324" s="793"/>
      <c r="F324" s="794"/>
      <c r="G324" s="795" t="s">
        <v>337</v>
      </c>
      <c r="H324" s="793"/>
      <c r="I324" s="794"/>
      <c r="J324" s="795" t="s">
        <v>338</v>
      </c>
      <c r="K324" s="793"/>
      <c r="L324" s="794"/>
      <c r="M324" s="796" t="s">
        <v>339</v>
      </c>
      <c r="N324" s="797"/>
      <c r="O324" s="798"/>
      <c r="P324" s="795"/>
      <c r="Q324" s="793"/>
      <c r="R324" s="794"/>
      <c r="S324" s="795"/>
      <c r="T324" s="793"/>
      <c r="U324" s="793"/>
      <c r="V324" s="772"/>
      <c r="W324" s="773"/>
      <c r="X324" s="774"/>
    </row>
    <row r="325" spans="1:31" s="106" customFormat="1" ht="71.400000000000006" customHeight="1">
      <c r="A325" s="434" t="s">
        <v>33</v>
      </c>
      <c r="B325" s="435" t="s">
        <v>105</v>
      </c>
      <c r="C325" s="444" t="s">
        <v>206</v>
      </c>
      <c r="D325" s="469" t="s">
        <v>124</v>
      </c>
      <c r="E325" s="470" t="s">
        <v>125</v>
      </c>
      <c r="F325" s="470" t="s">
        <v>126</v>
      </c>
      <c r="G325" s="470" t="s">
        <v>124</v>
      </c>
      <c r="H325" s="470" t="s">
        <v>125</v>
      </c>
      <c r="I325" s="470" t="s">
        <v>126</v>
      </c>
      <c r="J325" s="470" t="s">
        <v>124</v>
      </c>
      <c r="K325" s="470" t="s">
        <v>125</v>
      </c>
      <c r="L325" s="470" t="s">
        <v>126</v>
      </c>
      <c r="M325" s="470" t="s">
        <v>124</v>
      </c>
      <c r="N325" s="470" t="s">
        <v>125</v>
      </c>
      <c r="O325" s="470" t="s">
        <v>126</v>
      </c>
      <c r="P325" s="470" t="s">
        <v>124</v>
      </c>
      <c r="Q325" s="470" t="s">
        <v>125</v>
      </c>
      <c r="R325" s="470" t="s">
        <v>126</v>
      </c>
      <c r="S325" s="470" t="s">
        <v>124</v>
      </c>
      <c r="T325" s="470" t="s">
        <v>125</v>
      </c>
      <c r="U325" s="488" t="s">
        <v>126</v>
      </c>
      <c r="V325" s="489" t="s">
        <v>124</v>
      </c>
      <c r="W325" s="479" t="s">
        <v>125</v>
      </c>
      <c r="X325" s="480" t="s">
        <v>126</v>
      </c>
      <c r="AE325" s="107"/>
    </row>
    <row r="326" spans="1:31" s="86" customFormat="1" ht="13.8">
      <c r="A326" s="443" t="s">
        <v>45</v>
      </c>
      <c r="B326" s="527" t="s">
        <v>47</v>
      </c>
      <c r="C326" s="439" t="s">
        <v>289</v>
      </c>
      <c r="D326" s="837"/>
      <c r="E326" s="838"/>
      <c r="F326" s="838"/>
      <c r="G326" s="838"/>
      <c r="H326" s="838"/>
      <c r="I326" s="838"/>
      <c r="J326" s="838"/>
      <c r="K326" s="838"/>
      <c r="L326" s="838"/>
      <c r="M326" s="838"/>
      <c r="N326" s="838"/>
      <c r="O326" s="838"/>
      <c r="P326" s="838"/>
      <c r="Q326" s="838"/>
      <c r="R326" s="838"/>
      <c r="S326" s="838"/>
      <c r="T326" s="838"/>
      <c r="U326" s="839"/>
      <c r="V326" s="834"/>
      <c r="W326" s="835"/>
      <c r="X326" s="836"/>
      <c r="Y326" s="134"/>
    </row>
    <row r="327" spans="1:31" s="86" customFormat="1" ht="13.8">
      <c r="A327" s="443">
        <v>1</v>
      </c>
      <c r="B327" s="527" t="s">
        <v>1</v>
      </c>
      <c r="C327" s="528" t="s">
        <v>133</v>
      </c>
      <c r="D327" s="532">
        <f>[5]KIADÁS!$O$106</f>
        <v>52816000</v>
      </c>
      <c r="E327" s="445">
        <f>[5]KIADÁS!$P$106</f>
        <v>0</v>
      </c>
      <c r="F327" s="445">
        <f>[5]KIADÁS!$Q$106</f>
        <v>0</v>
      </c>
      <c r="G327" s="532">
        <f>[5]KIADÁS!$O$145</f>
        <v>32437052.424778759</v>
      </c>
      <c r="H327" s="445">
        <f>[5]KIADÁS!$P$145</f>
        <v>0</v>
      </c>
      <c r="I327" s="445">
        <f>[5]KIADÁS!$Q$145</f>
        <v>0</v>
      </c>
      <c r="J327" s="532">
        <f>[5]KIADÁS!$O$195</f>
        <v>10438100</v>
      </c>
      <c r="K327" s="445">
        <f>[5]KIADÁS!$P$195</f>
        <v>0</v>
      </c>
      <c r="L327" s="445">
        <f>[5]KIADÁS!$Q$195</f>
        <v>0</v>
      </c>
      <c r="M327" s="532">
        <f>[5]KIADÁS!$O$234</f>
        <v>0</v>
      </c>
      <c r="N327" s="445">
        <f>[5]KIADÁS!$P$234</f>
        <v>0</v>
      </c>
      <c r="O327" s="445">
        <f>[5]KIADÁS!$Q$234</f>
        <v>0</v>
      </c>
      <c r="P327" s="532">
        <f>[5]KIADÁS!$O$281</f>
        <v>0</v>
      </c>
      <c r="Q327" s="445">
        <f>[5]KIADÁS!$P$281</f>
        <v>0</v>
      </c>
      <c r="R327" s="445">
        <f>[5]KIADÁS!$Q$281</f>
        <v>0</v>
      </c>
      <c r="S327" s="532">
        <f>[5]KIADÁS!$O$341</f>
        <v>0</v>
      </c>
      <c r="T327" s="445">
        <f>[5]KIADÁS!$P$341</f>
        <v>0</v>
      </c>
      <c r="U327" s="450">
        <f>[5]KIADÁS!$Q$341</f>
        <v>0</v>
      </c>
      <c r="V327" s="451">
        <f>D327+G327+J327+M327+P327+S327</f>
        <v>95691152.424778759</v>
      </c>
      <c r="W327" s="452">
        <f t="shared" ref="W327:W345" si="45">E327+H327+K327+N327+Q327+T327</f>
        <v>0</v>
      </c>
      <c r="X327" s="453">
        <f>F327+I327+L327+O327+R327+U327</f>
        <v>0</v>
      </c>
      <c r="Y327" s="135"/>
    </row>
    <row r="328" spans="1:31" s="86" customFormat="1" ht="24">
      <c r="A328" s="443">
        <v>2</v>
      </c>
      <c r="B328" s="527" t="s">
        <v>49</v>
      </c>
      <c r="C328" s="528" t="s">
        <v>134</v>
      </c>
      <c r="D328" s="532">
        <f>[5]KIADÁS!$R$106</f>
        <v>7046080</v>
      </c>
      <c r="E328" s="445">
        <f>[5]KIADÁS!$S$106</f>
        <v>0</v>
      </c>
      <c r="F328" s="445">
        <f>[5]KIADÁS!$T$106</f>
        <v>0</v>
      </c>
      <c r="G328" s="532">
        <f>[5]KIADÁS!$R$145</f>
        <v>4287513.5752212387</v>
      </c>
      <c r="H328" s="445">
        <f>[5]KIADÁS!$S$145</f>
        <v>0</v>
      </c>
      <c r="I328" s="445">
        <f>[5]KIADÁS!$T$145</f>
        <v>0</v>
      </c>
      <c r="J328" s="532">
        <f>[5]KIADÁS!$R$195</f>
        <v>1395653</v>
      </c>
      <c r="K328" s="445">
        <f>[5]KIADÁS!$S$195</f>
        <v>0</v>
      </c>
      <c r="L328" s="445">
        <f>[5]KIADÁS!$T$195</f>
        <v>0</v>
      </c>
      <c r="M328" s="532">
        <f>[5]KIADÁS!$R$234</f>
        <v>0</v>
      </c>
      <c r="N328" s="445">
        <f>[5]KIADÁS!$S$234</f>
        <v>0</v>
      </c>
      <c r="O328" s="445">
        <f>[5]KIADÁS!$T$234</f>
        <v>0</v>
      </c>
      <c r="P328" s="532">
        <f>[5]KIADÁS!$R$281</f>
        <v>0</v>
      </c>
      <c r="Q328" s="445">
        <f>[5]KIADÁS!$S$281</f>
        <v>0</v>
      </c>
      <c r="R328" s="445">
        <f>[5]KIADÁS!$T$281</f>
        <v>0</v>
      </c>
      <c r="S328" s="532">
        <f>[5]KIADÁS!$R$341</f>
        <v>0</v>
      </c>
      <c r="T328" s="445">
        <f>[5]KIADÁS!$S$341</f>
        <v>0</v>
      </c>
      <c r="U328" s="450">
        <f>[5]KIADÁS!$T$341</f>
        <v>0</v>
      </c>
      <c r="V328" s="451">
        <f t="shared" ref="V328:V345" si="46">D328+G328+J328+M328+P328+S328</f>
        <v>12729246.575221239</v>
      </c>
      <c r="W328" s="452">
        <f t="shared" si="45"/>
        <v>0</v>
      </c>
      <c r="X328" s="453">
        <f t="shared" ref="X328:X345" si="47">F328+I328+L328+O328+R328+U328</f>
        <v>0</v>
      </c>
      <c r="Y328" s="135"/>
    </row>
    <row r="329" spans="1:31" s="86" customFormat="1" ht="13.8">
      <c r="A329" s="443">
        <v>3</v>
      </c>
      <c r="B329" s="527" t="s">
        <v>2</v>
      </c>
      <c r="C329" s="528" t="s">
        <v>136</v>
      </c>
      <c r="D329" s="532">
        <f>[5]KIADÁS!$U$106</f>
        <v>0</v>
      </c>
      <c r="E329" s="445">
        <f>[5]KIADÁS!$V$106</f>
        <v>0</v>
      </c>
      <c r="F329" s="445">
        <f>[5]KIADÁS!$W$106</f>
        <v>0</v>
      </c>
      <c r="G329" s="532">
        <f>[5]KIADÁS!$U$145</f>
        <v>51352539</v>
      </c>
      <c r="H329" s="445">
        <f>[5]KIADÁS!$V$145</f>
        <v>0</v>
      </c>
      <c r="I329" s="445">
        <f>[5]KIADÁS!$W$145</f>
        <v>0</v>
      </c>
      <c r="J329" s="532">
        <f>[5]KIADÁS!$U$195</f>
        <v>49350000</v>
      </c>
      <c r="K329" s="445">
        <f>[5]KIADÁS!$V$195</f>
        <v>0</v>
      </c>
      <c r="L329" s="445">
        <f>[5]KIADÁS!$W$195</f>
        <v>0</v>
      </c>
      <c r="M329" s="532">
        <f>[5]KIADÁS!$U$234</f>
        <v>0</v>
      </c>
      <c r="N329" s="445">
        <f>[5]KIADÁS!$V$234</f>
        <v>0</v>
      </c>
      <c r="O329" s="445">
        <f>[5]KIADÁS!$W$234</f>
        <v>0</v>
      </c>
      <c r="P329" s="532">
        <f>[5]KIADÁS!$U$281</f>
        <v>0</v>
      </c>
      <c r="Q329" s="445">
        <f>[5]KIADÁS!$V$281</f>
        <v>0</v>
      </c>
      <c r="R329" s="445">
        <f>[5]KIADÁS!$W$281</f>
        <v>0</v>
      </c>
      <c r="S329" s="532">
        <f>[5]KIADÁS!$U$341</f>
        <v>0</v>
      </c>
      <c r="T329" s="445">
        <f>[5]KIADÁS!$V$341</f>
        <v>0</v>
      </c>
      <c r="U329" s="450">
        <f>[5]KIADÁS!$W$341</f>
        <v>0</v>
      </c>
      <c r="V329" s="451">
        <f t="shared" si="46"/>
        <v>100702539</v>
      </c>
      <c r="W329" s="452">
        <f t="shared" si="45"/>
        <v>0</v>
      </c>
      <c r="X329" s="453">
        <f t="shared" si="47"/>
        <v>0</v>
      </c>
      <c r="Y329" s="135"/>
    </row>
    <row r="330" spans="1:31" s="86" customFormat="1" ht="13.8">
      <c r="A330" s="443">
        <v>4</v>
      </c>
      <c r="B330" s="527" t="s">
        <v>43</v>
      </c>
      <c r="C330" s="528" t="s">
        <v>137</v>
      </c>
      <c r="D330" s="532">
        <f>[5]KIADÁS!$AM$106</f>
        <v>0</v>
      </c>
      <c r="E330" s="445">
        <f>[5]KIADÁS!$AN$106</f>
        <v>0</v>
      </c>
      <c r="F330" s="445">
        <f>[5]KIADÁS!$AO$106</f>
        <v>0</v>
      </c>
      <c r="G330" s="532">
        <f>[5]KIADÁS!$AM$145</f>
        <v>0</v>
      </c>
      <c r="H330" s="445">
        <f>[5]KIADÁS!$AN$145</f>
        <v>0</v>
      </c>
      <c r="I330" s="445">
        <f>[5]KIADÁS!$AO$145</f>
        <v>0</v>
      </c>
      <c r="J330" s="532">
        <f>[5]KIADÁS!$AM$195</f>
        <v>0</v>
      </c>
      <c r="K330" s="445">
        <f>[5]KIADÁS!$AN$195</f>
        <v>0</v>
      </c>
      <c r="L330" s="445">
        <f>[5]KIADÁS!$AO$195</f>
        <v>0</v>
      </c>
      <c r="M330" s="532">
        <f>[5]KIADÁS!$AM$234</f>
        <v>0</v>
      </c>
      <c r="N330" s="445">
        <f>[5]KIADÁS!$AN$234</f>
        <v>0</v>
      </c>
      <c r="O330" s="445">
        <f>[5]KIADÁS!$AO$234</f>
        <v>0</v>
      </c>
      <c r="P330" s="532">
        <f>[5]KIADÁS!$AM$281</f>
        <v>0</v>
      </c>
      <c r="Q330" s="445">
        <f>[5]KIADÁS!$AN$281</f>
        <v>0</v>
      </c>
      <c r="R330" s="445">
        <f>[5]KIADÁS!$AO$281</f>
        <v>0</v>
      </c>
      <c r="S330" s="532">
        <f>[5]KIADÁS!$AM$341</f>
        <v>0</v>
      </c>
      <c r="T330" s="445">
        <f>[5]KIADÁS!$AN$341</f>
        <v>0</v>
      </c>
      <c r="U330" s="450">
        <f>[5]KIADÁS!$AO$341</f>
        <v>0</v>
      </c>
      <c r="V330" s="451">
        <f t="shared" si="46"/>
        <v>0</v>
      </c>
      <c r="W330" s="452">
        <f t="shared" si="45"/>
        <v>0</v>
      </c>
      <c r="X330" s="453">
        <f t="shared" si="47"/>
        <v>0</v>
      </c>
      <c r="Y330" s="135"/>
    </row>
    <row r="331" spans="1:31" s="86" customFormat="1" ht="13.8">
      <c r="A331" s="443">
        <v>5</v>
      </c>
      <c r="B331" s="527" t="s">
        <v>50</v>
      </c>
      <c r="C331" s="528" t="s">
        <v>138</v>
      </c>
      <c r="D331" s="532">
        <f>[5]KIADÁS!$BE$106-[5]KIADÁS!$CC$106</f>
        <v>0</v>
      </c>
      <c r="E331" s="445">
        <f>[5]KIADÁS!$BF$106-[5]KIADÁS!$CD$106</f>
        <v>0</v>
      </c>
      <c r="F331" s="445">
        <f>[5]KIADÁS!$BG$106-[5]KIADÁS!$CE$106</f>
        <v>0</v>
      </c>
      <c r="G331" s="532">
        <f>[5]KIADÁS!$BE$145-[5]KIADÁS!$CC$145</f>
        <v>0</v>
      </c>
      <c r="H331" s="445">
        <f>[5]KIADÁS!$BF$145-[5]KIADÁS!$CD$145</f>
        <v>0</v>
      </c>
      <c r="I331" s="445">
        <f>[5]KIADÁS!$BG$145-[5]KIADÁS!$CE$145</f>
        <v>0</v>
      </c>
      <c r="J331" s="532">
        <f>[5]KIADÁS!$BE$195-[5]KIADÁS!$CC$195</f>
        <v>0</v>
      </c>
      <c r="K331" s="445">
        <f>[5]KIADÁS!$BF$195-[5]KIADÁS!$CD$195</f>
        <v>0</v>
      </c>
      <c r="L331" s="445">
        <f>[5]KIADÁS!$BG$195-[5]KIADÁS!$CE$195</f>
        <v>0</v>
      </c>
      <c r="M331" s="532">
        <f>[5]KIADÁS!$BE$234-[5]KIADÁS!$CC$234</f>
        <v>0</v>
      </c>
      <c r="N331" s="445">
        <f>[5]KIADÁS!$BF$234-[5]KIADÁS!$CD$234</f>
        <v>0</v>
      </c>
      <c r="O331" s="445">
        <f>[5]KIADÁS!$BG$234-[5]KIADÁS!$CE$234</f>
        <v>0</v>
      </c>
      <c r="P331" s="532">
        <f>[5]KIADÁS!$BE$281-[5]KIADÁS!$CC$281</f>
        <v>0</v>
      </c>
      <c r="Q331" s="445">
        <f>[5]KIADÁS!$BF$281-[5]KIADÁS!$CD$281</f>
        <v>0</v>
      </c>
      <c r="R331" s="445">
        <f>[5]KIADÁS!$BG$281-[5]KIADÁS!$CE$281</f>
        <v>0</v>
      </c>
      <c r="S331" s="532">
        <f>[5]KIADÁS!$BE$341-[5]KIADÁS!$CC$341</f>
        <v>0</v>
      </c>
      <c r="T331" s="445">
        <f>[5]KIADÁS!$BF$341-[5]KIADÁS!$CD$341</f>
        <v>0</v>
      </c>
      <c r="U331" s="450">
        <f>[5]KIADÁS!$BG$341-[5]KIADÁS!$CE$341</f>
        <v>0</v>
      </c>
      <c r="V331" s="451">
        <f t="shared" si="46"/>
        <v>0</v>
      </c>
      <c r="W331" s="452">
        <f t="shared" si="45"/>
        <v>0</v>
      </c>
      <c r="X331" s="453">
        <f t="shared" si="47"/>
        <v>0</v>
      </c>
      <c r="Y331" s="135"/>
    </row>
    <row r="332" spans="1:31" s="86" customFormat="1" ht="13.8">
      <c r="A332" s="443">
        <v>6</v>
      </c>
      <c r="B332" s="527" t="s">
        <v>92</v>
      </c>
      <c r="C332" s="439" t="s">
        <v>139</v>
      </c>
      <c r="D332" s="532">
        <f>[5]KIADÁS!$CF$106+[5]KIADÁS!$CI$106</f>
        <v>0</v>
      </c>
      <c r="E332" s="445">
        <f>[5]KIADÁS!$CG$106+[5]KIADÁS!$CJ$106</f>
        <v>0</v>
      </c>
      <c r="F332" s="445">
        <f>[5]KIADÁS!$CH$106+[5]KIADÁS!$CK$106</f>
        <v>0</v>
      </c>
      <c r="G332" s="532">
        <f>[5]KIADÁS!$CF$145+[5]KIADÁS!$CI$145</f>
        <v>0</v>
      </c>
      <c r="H332" s="445">
        <f>[5]KIADÁS!$CG$145+[5]KIADÁS!$CJ$145</f>
        <v>0</v>
      </c>
      <c r="I332" s="445">
        <f>[5]KIADÁS!$CH$145+[5]KIADÁS!$CK$145</f>
        <v>0</v>
      </c>
      <c r="J332" s="532">
        <f>[5]KIADÁS!$CF$195+[5]KIADÁS!$CI$195</f>
        <v>0</v>
      </c>
      <c r="K332" s="445">
        <f>[5]KIADÁS!$CG$195+[5]KIADÁS!$CJ$195</f>
        <v>0</v>
      </c>
      <c r="L332" s="445">
        <f>[5]KIADÁS!$CH$195+[5]KIADÁS!$CK$195</f>
        <v>0</v>
      </c>
      <c r="M332" s="532">
        <f>[5]KIADÁS!$CF$234+[5]KIADÁS!$CI$234</f>
        <v>0</v>
      </c>
      <c r="N332" s="445">
        <f>[5]KIADÁS!$CG$234+[5]KIADÁS!$CJ$234</f>
        <v>0</v>
      </c>
      <c r="O332" s="445">
        <f>[5]KIADÁS!$CH$234+[5]KIADÁS!$CK$234</f>
        <v>0</v>
      </c>
      <c r="P332" s="532">
        <f>[5]KIADÁS!$CF$281+[5]KIADÁS!$CI$281</f>
        <v>0</v>
      </c>
      <c r="Q332" s="445">
        <f>[5]KIADÁS!$CG$281+[5]KIADÁS!$CJ$281</f>
        <v>0</v>
      </c>
      <c r="R332" s="445">
        <f>[5]KIADÁS!$CH$281+[5]KIADÁS!$CK$281</f>
        <v>0</v>
      </c>
      <c r="S332" s="532">
        <f>[5]KIADÁS!$CF$341+[5]KIADÁS!$CI$341</f>
        <v>0</v>
      </c>
      <c r="T332" s="445">
        <f>[5]KIADÁS!$CG$341+[5]KIADÁS!$CJ$341</f>
        <v>0</v>
      </c>
      <c r="U332" s="450">
        <f>[5]KIADÁS!$CH$341+[5]KIADÁS!$CK$341</f>
        <v>0</v>
      </c>
      <c r="V332" s="451">
        <f t="shared" si="46"/>
        <v>0</v>
      </c>
      <c r="W332" s="452">
        <f t="shared" si="45"/>
        <v>0</v>
      </c>
      <c r="X332" s="453">
        <f t="shared" si="47"/>
        <v>0</v>
      </c>
      <c r="Y332" s="135"/>
    </row>
    <row r="333" spans="1:31" s="87" customFormat="1" ht="13.8">
      <c r="A333" s="458"/>
      <c r="B333" s="529" t="s">
        <v>51</v>
      </c>
      <c r="C333" s="530"/>
      <c r="D333" s="533">
        <f t="shared" ref="D333:U333" si="48">SUM(D327:D332)</f>
        <v>59862080</v>
      </c>
      <c r="E333" s="533">
        <f t="shared" si="48"/>
        <v>0</v>
      </c>
      <c r="F333" s="533">
        <f t="shared" si="48"/>
        <v>0</v>
      </c>
      <c r="G333" s="533">
        <f t="shared" si="48"/>
        <v>88077105</v>
      </c>
      <c r="H333" s="533">
        <f t="shared" si="48"/>
        <v>0</v>
      </c>
      <c r="I333" s="533">
        <f t="shared" si="48"/>
        <v>0</v>
      </c>
      <c r="J333" s="533">
        <f t="shared" si="48"/>
        <v>61183753</v>
      </c>
      <c r="K333" s="533">
        <f t="shared" si="48"/>
        <v>0</v>
      </c>
      <c r="L333" s="533">
        <f t="shared" si="48"/>
        <v>0</v>
      </c>
      <c r="M333" s="533">
        <f t="shared" si="48"/>
        <v>0</v>
      </c>
      <c r="N333" s="533">
        <f t="shared" si="48"/>
        <v>0</v>
      </c>
      <c r="O333" s="533">
        <f t="shared" si="48"/>
        <v>0</v>
      </c>
      <c r="P333" s="533">
        <f t="shared" si="48"/>
        <v>0</v>
      </c>
      <c r="Q333" s="533">
        <f t="shared" si="48"/>
        <v>0</v>
      </c>
      <c r="R333" s="533">
        <f t="shared" si="48"/>
        <v>0</v>
      </c>
      <c r="S333" s="533">
        <f t="shared" si="48"/>
        <v>0</v>
      </c>
      <c r="T333" s="533">
        <f t="shared" si="48"/>
        <v>0</v>
      </c>
      <c r="U333" s="537">
        <f t="shared" si="48"/>
        <v>0</v>
      </c>
      <c r="V333" s="459">
        <f t="shared" si="46"/>
        <v>209122938</v>
      </c>
      <c r="W333" s="460">
        <f t="shared" si="45"/>
        <v>0</v>
      </c>
      <c r="X333" s="461">
        <f t="shared" si="47"/>
        <v>0</v>
      </c>
      <c r="Y333" s="104"/>
    </row>
    <row r="334" spans="1:31" s="86" customFormat="1" ht="13.8">
      <c r="A334" s="443" t="s">
        <v>74</v>
      </c>
      <c r="B334" s="527" t="s">
        <v>54</v>
      </c>
      <c r="C334" s="528"/>
      <c r="D334" s="837"/>
      <c r="E334" s="838"/>
      <c r="F334" s="838"/>
      <c r="G334" s="837"/>
      <c r="H334" s="838"/>
      <c r="I334" s="838"/>
      <c r="J334" s="837"/>
      <c r="K334" s="838"/>
      <c r="L334" s="838"/>
      <c r="M334" s="837"/>
      <c r="N334" s="838"/>
      <c r="O334" s="838"/>
      <c r="P334" s="837"/>
      <c r="Q334" s="838"/>
      <c r="R334" s="838"/>
      <c r="S334" s="837"/>
      <c r="T334" s="838"/>
      <c r="U334" s="839"/>
      <c r="V334" s="831">
        <f t="shared" si="46"/>
        <v>0</v>
      </c>
      <c r="W334" s="832"/>
      <c r="X334" s="833"/>
      <c r="Y334" s="136"/>
    </row>
    <row r="335" spans="1:31" s="86" customFormat="1" ht="13.8">
      <c r="A335" s="443">
        <v>7</v>
      </c>
      <c r="B335" s="527" t="s">
        <v>56</v>
      </c>
      <c r="C335" s="528" t="s">
        <v>140</v>
      </c>
      <c r="D335" s="532">
        <f>[5]KIADÁS!$CO$106</f>
        <v>0</v>
      </c>
      <c r="E335" s="445">
        <f>[5]KIADÁS!$CP$106</f>
        <v>0</v>
      </c>
      <c r="F335" s="445">
        <f>[5]KIADÁS!$CQ$106</f>
        <v>0</v>
      </c>
      <c r="G335" s="532">
        <f>[5]KIADÁS!$CO$145</f>
        <v>0</v>
      </c>
      <c r="H335" s="445">
        <f>[5]KIADÁS!$CP$145</f>
        <v>0</v>
      </c>
      <c r="I335" s="445">
        <f>[5]KIADÁS!$CQ$145</f>
        <v>0</v>
      </c>
      <c r="J335" s="532">
        <f>[5]KIADÁS!$CO$195</f>
        <v>0</v>
      </c>
      <c r="K335" s="445">
        <f>[5]KIADÁS!$CP$195</f>
        <v>0</v>
      </c>
      <c r="L335" s="445">
        <f>[5]KIADÁS!$CQ$195</f>
        <v>0</v>
      </c>
      <c r="M335" s="532">
        <f>[5]KIADÁS!$CO$234</f>
        <v>0</v>
      </c>
      <c r="N335" s="445">
        <f>[5]KIADÁS!$CP$234</f>
        <v>0</v>
      </c>
      <c r="O335" s="445">
        <f>[5]KIADÁS!$CQ$234</f>
        <v>0</v>
      </c>
      <c r="P335" s="532">
        <f>[5]KIADÁS!$CO$281</f>
        <v>0</v>
      </c>
      <c r="Q335" s="445">
        <f>[5]KIADÁS!$CP$281</f>
        <v>0</v>
      </c>
      <c r="R335" s="445">
        <f>[5]KIADÁS!$CQ$281</f>
        <v>0</v>
      </c>
      <c r="S335" s="532">
        <f>[5]KIADÁS!$CO$341</f>
        <v>0</v>
      </c>
      <c r="T335" s="445">
        <f>[5]KIADÁS!$CP$341</f>
        <v>0</v>
      </c>
      <c r="U335" s="450">
        <f>[5]KIADÁS!$CQ$341</f>
        <v>0</v>
      </c>
      <c r="V335" s="451">
        <f t="shared" si="46"/>
        <v>0</v>
      </c>
      <c r="W335" s="452">
        <f t="shared" si="45"/>
        <v>0</v>
      </c>
      <c r="X335" s="453">
        <f t="shared" si="47"/>
        <v>0</v>
      </c>
      <c r="Y335" s="135"/>
    </row>
    <row r="336" spans="1:31" s="86" customFormat="1" ht="13.8">
      <c r="A336" s="443">
        <v>8</v>
      </c>
      <c r="B336" s="527" t="s">
        <v>57</v>
      </c>
      <c r="C336" s="528" t="s">
        <v>141</v>
      </c>
      <c r="D336" s="532">
        <f>[5]KIADÁS!$CR$106</f>
        <v>0</v>
      </c>
      <c r="E336" s="445">
        <f>[5]KIADÁS!$CS$106</f>
        <v>0</v>
      </c>
      <c r="F336" s="445">
        <f>[5]KIADÁS!$CT$106</f>
        <v>0</v>
      </c>
      <c r="G336" s="532">
        <f>[5]KIADÁS!$CR$145</f>
        <v>0</v>
      </c>
      <c r="H336" s="445">
        <f>[5]KIADÁS!$CS$145</f>
        <v>0</v>
      </c>
      <c r="I336" s="445">
        <f>[5]KIADÁS!$CT$145</f>
        <v>0</v>
      </c>
      <c r="J336" s="532">
        <f>[5]KIADÁS!$CR$195</f>
        <v>0</v>
      </c>
      <c r="K336" s="445">
        <f>[5]KIADÁS!$CS$195</f>
        <v>0</v>
      </c>
      <c r="L336" s="445">
        <f>[5]KIADÁS!$CT$195</f>
        <v>0</v>
      </c>
      <c r="M336" s="532">
        <f>[5]KIADÁS!$CR$234</f>
        <v>0</v>
      </c>
      <c r="N336" s="445">
        <f>[5]KIADÁS!$CS$234</f>
        <v>0</v>
      </c>
      <c r="O336" s="445">
        <f>[5]KIADÁS!$CT$234</f>
        <v>0</v>
      </c>
      <c r="P336" s="532">
        <f>[5]KIADÁS!$CR$281</f>
        <v>0</v>
      </c>
      <c r="Q336" s="445">
        <f>[5]KIADÁS!$CS$281</f>
        <v>0</v>
      </c>
      <c r="R336" s="445">
        <f>[5]KIADÁS!$CT$281</f>
        <v>0</v>
      </c>
      <c r="S336" s="532">
        <f>[5]KIADÁS!$CR$341</f>
        <v>0</v>
      </c>
      <c r="T336" s="445">
        <f>[5]KIADÁS!$CS$341</f>
        <v>0</v>
      </c>
      <c r="U336" s="450">
        <f>[5]KIADÁS!$CT$341</f>
        <v>0</v>
      </c>
      <c r="V336" s="451">
        <f t="shared" si="46"/>
        <v>0</v>
      </c>
      <c r="W336" s="452">
        <f t="shared" si="45"/>
        <v>0</v>
      </c>
      <c r="X336" s="453">
        <f t="shared" si="47"/>
        <v>0</v>
      </c>
      <c r="Y336" s="135"/>
    </row>
    <row r="337" spans="1:25" s="86" customFormat="1" ht="13.8">
      <c r="A337" s="443">
        <v>9</v>
      </c>
      <c r="B337" s="527" t="s">
        <v>58</v>
      </c>
      <c r="C337" s="528" t="s">
        <v>142</v>
      </c>
      <c r="D337" s="532">
        <f>[5]KIADÁS!$CU$106</f>
        <v>0</v>
      </c>
      <c r="E337" s="445">
        <f>[5]KIADÁS!$CV$106</f>
        <v>0</v>
      </c>
      <c r="F337" s="445">
        <f>[5]KIADÁS!$CW$106</f>
        <v>0</v>
      </c>
      <c r="G337" s="532">
        <f>[5]KIADÁS!$CU$145</f>
        <v>0</v>
      </c>
      <c r="H337" s="445">
        <f>[5]KIADÁS!$CV$145</f>
        <v>0</v>
      </c>
      <c r="I337" s="445">
        <f>[5]KIADÁS!$CW$145</f>
        <v>0</v>
      </c>
      <c r="J337" s="532">
        <f>[5]KIADÁS!$CU$195</f>
        <v>0</v>
      </c>
      <c r="K337" s="445">
        <f>[5]KIADÁS!$CV$195</f>
        <v>0</v>
      </c>
      <c r="L337" s="445">
        <f>[5]KIADÁS!$CW$195</f>
        <v>0</v>
      </c>
      <c r="M337" s="532">
        <f>[5]KIADÁS!$CU$234</f>
        <v>0</v>
      </c>
      <c r="N337" s="445">
        <f>[5]KIADÁS!$CV$234</f>
        <v>0</v>
      </c>
      <c r="O337" s="445">
        <f>[5]KIADÁS!$CW$234</f>
        <v>0</v>
      </c>
      <c r="P337" s="532">
        <f>[5]KIADÁS!$CU$281</f>
        <v>0</v>
      </c>
      <c r="Q337" s="445">
        <f>[5]KIADÁS!$CV$281</f>
        <v>0</v>
      </c>
      <c r="R337" s="445">
        <f>[5]KIADÁS!$CW$281</f>
        <v>0</v>
      </c>
      <c r="S337" s="532">
        <f>[5]KIADÁS!$CU$341</f>
        <v>0</v>
      </c>
      <c r="T337" s="445">
        <f>[5]KIADÁS!$CV$341</f>
        <v>0</v>
      </c>
      <c r="U337" s="450">
        <f>[5]KIADÁS!$CW$341</f>
        <v>0</v>
      </c>
      <c r="V337" s="451">
        <f t="shared" si="46"/>
        <v>0</v>
      </c>
      <c r="W337" s="452">
        <f t="shared" si="45"/>
        <v>0</v>
      </c>
      <c r="X337" s="453">
        <f t="shared" si="47"/>
        <v>0</v>
      </c>
      <c r="Y337" s="135"/>
    </row>
    <row r="338" spans="1:25" s="86" customFormat="1" ht="13.8">
      <c r="A338" s="443">
        <v>10</v>
      </c>
      <c r="B338" s="527" t="s">
        <v>13</v>
      </c>
      <c r="C338" s="528" t="s">
        <v>139</v>
      </c>
      <c r="D338" s="532">
        <f>[5]KIADÁS!$CL$106</f>
        <v>0</v>
      </c>
      <c r="E338" s="445">
        <f>[5]KIADÁS!$CM$106</f>
        <v>0</v>
      </c>
      <c r="F338" s="445">
        <f>[5]KIADÁS!$CN$106</f>
        <v>0</v>
      </c>
      <c r="G338" s="532">
        <f>[5]KIADÁS!$CL$145</f>
        <v>0</v>
      </c>
      <c r="H338" s="445">
        <f>[5]KIADÁS!$CM$145</f>
        <v>0</v>
      </c>
      <c r="I338" s="445">
        <f>[5]KIADÁS!$CN$145</f>
        <v>0</v>
      </c>
      <c r="J338" s="532">
        <f>[5]KIADÁS!$CL$195</f>
        <v>0</v>
      </c>
      <c r="K338" s="445">
        <f>[5]KIADÁS!$CM$195</f>
        <v>0</v>
      </c>
      <c r="L338" s="445">
        <f>[5]KIADÁS!$CN$195</f>
        <v>0</v>
      </c>
      <c r="M338" s="532">
        <f>[5]KIADÁS!$CL$234</f>
        <v>0</v>
      </c>
      <c r="N338" s="445">
        <f>[5]KIADÁS!$CM$234</f>
        <v>0</v>
      </c>
      <c r="O338" s="445">
        <f>[5]KIADÁS!$CN$234</f>
        <v>0</v>
      </c>
      <c r="P338" s="532">
        <f>[5]KIADÁS!$CL$281</f>
        <v>0</v>
      </c>
      <c r="Q338" s="445">
        <f>[5]KIADÁS!$CM$281</f>
        <v>0</v>
      </c>
      <c r="R338" s="445">
        <f>[5]KIADÁS!$CN$281</f>
        <v>0</v>
      </c>
      <c r="S338" s="532">
        <f>[5]KIADÁS!$CL$341</f>
        <v>0</v>
      </c>
      <c r="T338" s="445">
        <f>[5]KIADÁS!$CM$341</f>
        <v>0</v>
      </c>
      <c r="U338" s="450">
        <f>[5]KIADÁS!$CN$341</f>
        <v>0</v>
      </c>
      <c r="V338" s="451">
        <f t="shared" si="46"/>
        <v>0</v>
      </c>
      <c r="W338" s="452">
        <f t="shared" si="45"/>
        <v>0</v>
      </c>
      <c r="X338" s="453">
        <f t="shared" si="47"/>
        <v>0</v>
      </c>
      <c r="Y338" s="135"/>
    </row>
    <row r="339" spans="1:25" s="87" customFormat="1" ht="13.8">
      <c r="A339" s="458"/>
      <c r="B339" s="529" t="s">
        <v>59</v>
      </c>
      <c r="C339" s="530"/>
      <c r="D339" s="533">
        <f t="shared" ref="D339:U339" si="49">SUM(D335,D336,D337,D338)</f>
        <v>0</v>
      </c>
      <c r="E339" s="447">
        <f t="shared" si="49"/>
        <v>0</v>
      </c>
      <c r="F339" s="447">
        <f t="shared" si="49"/>
        <v>0</v>
      </c>
      <c r="G339" s="533">
        <f t="shared" si="49"/>
        <v>0</v>
      </c>
      <c r="H339" s="447">
        <f t="shared" si="49"/>
        <v>0</v>
      </c>
      <c r="I339" s="447">
        <f t="shared" si="49"/>
        <v>0</v>
      </c>
      <c r="J339" s="533">
        <f t="shared" si="49"/>
        <v>0</v>
      </c>
      <c r="K339" s="447">
        <f t="shared" si="49"/>
        <v>0</v>
      </c>
      <c r="L339" s="447">
        <f t="shared" si="49"/>
        <v>0</v>
      </c>
      <c r="M339" s="533">
        <f t="shared" si="49"/>
        <v>0</v>
      </c>
      <c r="N339" s="447">
        <f t="shared" si="49"/>
        <v>0</v>
      </c>
      <c r="O339" s="447">
        <f t="shared" si="49"/>
        <v>0</v>
      </c>
      <c r="P339" s="533">
        <f t="shared" si="49"/>
        <v>0</v>
      </c>
      <c r="Q339" s="447">
        <f t="shared" si="49"/>
        <v>0</v>
      </c>
      <c r="R339" s="447">
        <f t="shared" si="49"/>
        <v>0</v>
      </c>
      <c r="S339" s="533">
        <f t="shared" si="49"/>
        <v>0</v>
      </c>
      <c r="T339" s="447">
        <f t="shared" si="49"/>
        <v>0</v>
      </c>
      <c r="U339" s="454">
        <f t="shared" si="49"/>
        <v>0</v>
      </c>
      <c r="V339" s="451">
        <f t="shared" si="46"/>
        <v>0</v>
      </c>
      <c r="W339" s="452">
        <f t="shared" si="45"/>
        <v>0</v>
      </c>
      <c r="X339" s="453">
        <f t="shared" si="47"/>
        <v>0</v>
      </c>
      <c r="Y339" s="104"/>
    </row>
    <row r="340" spans="1:25" s="86" customFormat="1" ht="13.8">
      <c r="A340" s="443" t="s">
        <v>75</v>
      </c>
      <c r="B340" s="527" t="s">
        <v>76</v>
      </c>
      <c r="C340" s="439"/>
      <c r="D340" s="837"/>
      <c r="E340" s="838"/>
      <c r="F340" s="838"/>
      <c r="G340" s="837"/>
      <c r="H340" s="838"/>
      <c r="I340" s="838"/>
      <c r="J340" s="837"/>
      <c r="K340" s="838"/>
      <c r="L340" s="838"/>
      <c r="M340" s="837"/>
      <c r="N340" s="838"/>
      <c r="O340" s="838"/>
      <c r="P340" s="837"/>
      <c r="Q340" s="838"/>
      <c r="R340" s="838"/>
      <c r="S340" s="837"/>
      <c r="T340" s="838"/>
      <c r="U340" s="839"/>
      <c r="V340" s="831">
        <f t="shared" si="46"/>
        <v>0</v>
      </c>
      <c r="W340" s="832"/>
      <c r="X340" s="833"/>
      <c r="Y340" s="136"/>
    </row>
    <row r="341" spans="1:25" s="86" customFormat="1" ht="13.8">
      <c r="A341" s="443">
        <v>11</v>
      </c>
      <c r="B341" s="525" t="s">
        <v>259</v>
      </c>
      <c r="C341" s="528" t="s">
        <v>130</v>
      </c>
      <c r="D341" s="532">
        <f>[5]KIADÁS!$EE$106</f>
        <v>0</v>
      </c>
      <c r="E341" s="445">
        <f>[5]KIADÁS!$EF$106</f>
        <v>0</v>
      </c>
      <c r="F341" s="445">
        <f>[5]KIADÁS!$EG$106</f>
        <v>0</v>
      </c>
      <c r="G341" s="532">
        <f>[5]KIADÁS!$EE$145</f>
        <v>0</v>
      </c>
      <c r="H341" s="445">
        <f>[5]KIADÁS!$EF$145</f>
        <v>0</v>
      </c>
      <c r="I341" s="445">
        <f>[5]KIADÁS!$EG$145</f>
        <v>0</v>
      </c>
      <c r="J341" s="532">
        <f>[5]KIADÁS!$EE$195</f>
        <v>0</v>
      </c>
      <c r="K341" s="445">
        <f>[5]KIADÁS!$EF$195</f>
        <v>0</v>
      </c>
      <c r="L341" s="445">
        <f>[5]KIADÁS!$EG$195</f>
        <v>0</v>
      </c>
      <c r="M341" s="532">
        <f>[5]KIADÁS!$EE$234</f>
        <v>0</v>
      </c>
      <c r="N341" s="445">
        <f>[5]KIADÁS!$EF$234</f>
        <v>0</v>
      </c>
      <c r="O341" s="445">
        <f>[5]KIADÁS!$EG$234</f>
        <v>0</v>
      </c>
      <c r="P341" s="532">
        <f>[5]KIADÁS!$EE$281</f>
        <v>0</v>
      </c>
      <c r="Q341" s="445">
        <f>[5]KIADÁS!$EF$281</f>
        <v>0</v>
      </c>
      <c r="R341" s="445">
        <f>[5]KIADÁS!$EG$281</f>
        <v>0</v>
      </c>
      <c r="S341" s="532">
        <f>[5]KIADÁS!$EE$341</f>
        <v>0</v>
      </c>
      <c r="T341" s="445">
        <f>[5]KIADÁS!$EF$341</f>
        <v>0</v>
      </c>
      <c r="U341" s="450">
        <f>[5]KIADÁS!$EG$341</f>
        <v>0</v>
      </c>
      <c r="V341" s="451">
        <f t="shared" si="46"/>
        <v>0</v>
      </c>
      <c r="W341" s="452">
        <f t="shared" si="45"/>
        <v>0</v>
      </c>
      <c r="X341" s="453">
        <f t="shared" si="47"/>
        <v>0</v>
      </c>
      <c r="Y341" s="135"/>
    </row>
    <row r="342" spans="1:25" s="86" customFormat="1" ht="13.8">
      <c r="A342" s="443">
        <v>12</v>
      </c>
      <c r="B342" s="525" t="s">
        <v>260</v>
      </c>
      <c r="C342" s="528" t="s">
        <v>131</v>
      </c>
      <c r="D342" s="532">
        <f>[5]KIADÁS!$EB$106</f>
        <v>0</v>
      </c>
      <c r="E342" s="445">
        <f>[5]KIADÁS!$EC$106</f>
        <v>0</v>
      </c>
      <c r="F342" s="445">
        <f>[5]KIADÁS!$ED$106</f>
        <v>0</v>
      </c>
      <c r="G342" s="532">
        <f>[5]KIADÁS!$EB$145</f>
        <v>0</v>
      </c>
      <c r="H342" s="445">
        <f>[5]KIADÁS!$EC$145</f>
        <v>0</v>
      </c>
      <c r="I342" s="445">
        <f>[5]KIADÁS!$ED$145</f>
        <v>0</v>
      </c>
      <c r="J342" s="532">
        <f>[5]KIADÁS!$EB$195</f>
        <v>0</v>
      </c>
      <c r="K342" s="445">
        <f>[5]KIADÁS!$EC$195</f>
        <v>0</v>
      </c>
      <c r="L342" s="445">
        <f>[5]KIADÁS!$ED$195</f>
        <v>0</v>
      </c>
      <c r="M342" s="532">
        <f>[5]KIADÁS!$EB$234</f>
        <v>0</v>
      </c>
      <c r="N342" s="445">
        <f>[5]KIADÁS!$EC$234</f>
        <v>0</v>
      </c>
      <c r="O342" s="445">
        <f>[5]KIADÁS!$ED$234</f>
        <v>0</v>
      </c>
      <c r="P342" s="532">
        <f>[5]KIADÁS!$EB$281</f>
        <v>0</v>
      </c>
      <c r="Q342" s="445">
        <f>[5]KIADÁS!$EC$281</f>
        <v>0</v>
      </c>
      <c r="R342" s="445">
        <f>[5]KIADÁS!$ED$281</f>
        <v>0</v>
      </c>
      <c r="S342" s="532">
        <f>[5]KIADÁS!$EB$341</f>
        <v>0</v>
      </c>
      <c r="T342" s="445">
        <f>[5]KIADÁS!$EC$341</f>
        <v>0</v>
      </c>
      <c r="U342" s="450">
        <f>[5]KIADÁS!$ED$341</f>
        <v>0</v>
      </c>
      <c r="V342" s="451">
        <f t="shared" si="46"/>
        <v>0</v>
      </c>
      <c r="W342" s="452">
        <f t="shared" si="45"/>
        <v>0</v>
      </c>
      <c r="X342" s="453">
        <f t="shared" si="47"/>
        <v>0</v>
      </c>
      <c r="Y342" s="135"/>
    </row>
    <row r="343" spans="1:25" s="86" customFormat="1" ht="24">
      <c r="A343" s="443">
        <v>13</v>
      </c>
      <c r="B343" s="526" t="s">
        <v>148</v>
      </c>
      <c r="C343" s="439" t="s">
        <v>132</v>
      </c>
      <c r="D343" s="532">
        <f>[5]KIADÁS!$EK$106</f>
        <v>0</v>
      </c>
      <c r="E343" s="445">
        <f>[5]KIADÁS!$EL$106</f>
        <v>0</v>
      </c>
      <c r="F343" s="445">
        <f>[5]KIADÁS!$EM$106</f>
        <v>0</v>
      </c>
      <c r="G343" s="532">
        <f>[5]KIADÁS!$EK$145</f>
        <v>0</v>
      </c>
      <c r="H343" s="445">
        <f>[5]KIADÁS!$EL$145</f>
        <v>0</v>
      </c>
      <c r="I343" s="445">
        <f>[5]KIADÁS!$EM$145</f>
        <v>0</v>
      </c>
      <c r="J343" s="532">
        <f>[5]KIADÁS!$EK$195</f>
        <v>0</v>
      </c>
      <c r="K343" s="445">
        <f>[5]KIADÁS!$EL$195</f>
        <v>0</v>
      </c>
      <c r="L343" s="445">
        <f>[5]KIADÁS!$EM$195</f>
        <v>0</v>
      </c>
      <c r="M343" s="532">
        <f>[5]KIADÁS!$EK$234</f>
        <v>0</v>
      </c>
      <c r="N343" s="445">
        <f>[5]KIADÁS!$EL$234</f>
        <v>0</v>
      </c>
      <c r="O343" s="445">
        <f>[5]KIADÁS!$EM$234</f>
        <v>0</v>
      </c>
      <c r="P343" s="532">
        <f>[5]KIADÁS!$EK$281</f>
        <v>0</v>
      </c>
      <c r="Q343" s="445">
        <f>[5]KIADÁS!$EL$281</f>
        <v>0</v>
      </c>
      <c r="R343" s="445">
        <f>[5]KIADÁS!$EM$281</f>
        <v>0</v>
      </c>
      <c r="S343" s="532">
        <f>[5]KIADÁS!$EK$341</f>
        <v>0</v>
      </c>
      <c r="T343" s="445">
        <f>[5]KIADÁS!$EL$341</f>
        <v>0</v>
      </c>
      <c r="U343" s="450">
        <f>[5]KIADÁS!$EM$341</f>
        <v>0</v>
      </c>
      <c r="V343" s="451">
        <f t="shared" si="46"/>
        <v>0</v>
      </c>
      <c r="W343" s="452">
        <f t="shared" si="45"/>
        <v>0</v>
      </c>
      <c r="X343" s="453">
        <f t="shared" si="47"/>
        <v>0</v>
      </c>
      <c r="Y343" s="135"/>
    </row>
    <row r="344" spans="1:25" s="87" customFormat="1" ht="13.8">
      <c r="A344" s="458"/>
      <c r="B344" s="529" t="s">
        <v>89</v>
      </c>
      <c r="C344" s="441"/>
      <c r="D344" s="533">
        <f t="shared" ref="D344:U344" si="50">SUM(D341,D342,D343)</f>
        <v>0</v>
      </c>
      <c r="E344" s="447">
        <f t="shared" si="50"/>
        <v>0</v>
      </c>
      <c r="F344" s="447">
        <f t="shared" si="50"/>
        <v>0</v>
      </c>
      <c r="G344" s="533">
        <f t="shared" si="50"/>
        <v>0</v>
      </c>
      <c r="H344" s="447">
        <f t="shared" si="50"/>
        <v>0</v>
      </c>
      <c r="I344" s="447">
        <f t="shared" si="50"/>
        <v>0</v>
      </c>
      <c r="J344" s="533">
        <f t="shared" si="50"/>
        <v>0</v>
      </c>
      <c r="K344" s="447">
        <f t="shared" si="50"/>
        <v>0</v>
      </c>
      <c r="L344" s="447">
        <f t="shared" si="50"/>
        <v>0</v>
      </c>
      <c r="M344" s="533">
        <f t="shared" si="50"/>
        <v>0</v>
      </c>
      <c r="N344" s="447">
        <f t="shared" si="50"/>
        <v>0</v>
      </c>
      <c r="O344" s="447">
        <f t="shared" si="50"/>
        <v>0</v>
      </c>
      <c r="P344" s="533">
        <f t="shared" si="50"/>
        <v>0</v>
      </c>
      <c r="Q344" s="447">
        <f t="shared" si="50"/>
        <v>0</v>
      </c>
      <c r="R344" s="447">
        <f t="shared" si="50"/>
        <v>0</v>
      </c>
      <c r="S344" s="533">
        <f t="shared" si="50"/>
        <v>0</v>
      </c>
      <c r="T344" s="447">
        <f t="shared" si="50"/>
        <v>0</v>
      </c>
      <c r="U344" s="454">
        <f t="shared" si="50"/>
        <v>0</v>
      </c>
      <c r="V344" s="451">
        <f t="shared" si="46"/>
        <v>0</v>
      </c>
      <c r="W344" s="452">
        <f t="shared" si="45"/>
        <v>0</v>
      </c>
      <c r="X344" s="453">
        <f t="shared" si="47"/>
        <v>0</v>
      </c>
      <c r="Y344" s="104"/>
    </row>
    <row r="345" spans="1:25" s="87" customFormat="1" ht="14.4" thickBot="1">
      <c r="A345" s="462"/>
      <c r="B345" s="531" t="s">
        <v>97</v>
      </c>
      <c r="C345" s="442"/>
      <c r="D345" s="535">
        <f t="shared" ref="D345:U345" si="51">SUM(D344,D339,D333)</f>
        <v>59862080</v>
      </c>
      <c r="E345" s="449">
        <f t="shared" si="51"/>
        <v>0</v>
      </c>
      <c r="F345" s="449">
        <f t="shared" si="51"/>
        <v>0</v>
      </c>
      <c r="G345" s="535">
        <f t="shared" si="51"/>
        <v>88077105</v>
      </c>
      <c r="H345" s="449">
        <f t="shared" si="51"/>
        <v>0</v>
      </c>
      <c r="I345" s="449">
        <f t="shared" si="51"/>
        <v>0</v>
      </c>
      <c r="J345" s="535">
        <f t="shared" si="51"/>
        <v>61183753</v>
      </c>
      <c r="K345" s="449">
        <f t="shared" si="51"/>
        <v>0</v>
      </c>
      <c r="L345" s="449">
        <f t="shared" si="51"/>
        <v>0</v>
      </c>
      <c r="M345" s="535">
        <f t="shared" si="51"/>
        <v>0</v>
      </c>
      <c r="N345" s="449">
        <f t="shared" si="51"/>
        <v>0</v>
      </c>
      <c r="O345" s="449">
        <f t="shared" si="51"/>
        <v>0</v>
      </c>
      <c r="P345" s="535">
        <f t="shared" si="51"/>
        <v>0</v>
      </c>
      <c r="Q345" s="449">
        <f t="shared" si="51"/>
        <v>0</v>
      </c>
      <c r="R345" s="449">
        <f t="shared" si="51"/>
        <v>0</v>
      </c>
      <c r="S345" s="535">
        <f t="shared" si="51"/>
        <v>0</v>
      </c>
      <c r="T345" s="449">
        <f t="shared" si="51"/>
        <v>0</v>
      </c>
      <c r="U345" s="538">
        <f t="shared" si="51"/>
        <v>0</v>
      </c>
      <c r="V345" s="463">
        <f t="shared" si="46"/>
        <v>209122938</v>
      </c>
      <c r="W345" s="464">
        <f t="shared" si="45"/>
        <v>0</v>
      </c>
      <c r="X345" s="465">
        <f t="shared" si="47"/>
        <v>0</v>
      </c>
      <c r="Y345" s="104"/>
    </row>
    <row r="370" spans="1:31" ht="12.6" thickBot="1"/>
    <row r="371" spans="1:31" s="106" customFormat="1" ht="15" customHeight="1" thickBot="1">
      <c r="A371" s="105"/>
      <c r="C371" s="764" t="s">
        <v>340</v>
      </c>
      <c r="D371" s="765"/>
      <c r="E371" s="765"/>
      <c r="F371" s="765"/>
      <c r="G371" s="765"/>
      <c r="H371" s="765"/>
      <c r="I371" s="765"/>
      <c r="J371" s="765"/>
      <c r="K371" s="765"/>
      <c r="L371" s="765"/>
      <c r="M371" s="765"/>
      <c r="N371" s="765"/>
      <c r="O371" s="765"/>
      <c r="P371" s="765"/>
      <c r="Q371" s="765"/>
      <c r="R371" s="765"/>
      <c r="S371" s="765"/>
      <c r="T371" s="765"/>
      <c r="U371" s="765"/>
      <c r="V371" s="765"/>
      <c r="W371" s="765"/>
      <c r="X371" s="766"/>
    </row>
    <row r="372" spans="1:31" s="106" customFormat="1" ht="32.25" customHeight="1">
      <c r="A372" s="105"/>
      <c r="C372" s="767" t="s">
        <v>190</v>
      </c>
      <c r="D372" s="801" t="s">
        <v>286</v>
      </c>
      <c r="E372" s="802"/>
      <c r="F372" s="803"/>
      <c r="G372" s="804" t="s">
        <v>191</v>
      </c>
      <c r="H372" s="802"/>
      <c r="I372" s="803"/>
      <c r="J372" s="804" t="s">
        <v>341</v>
      </c>
      <c r="K372" s="802"/>
      <c r="L372" s="803"/>
      <c r="M372" s="805" t="s">
        <v>207</v>
      </c>
      <c r="N372" s="806"/>
      <c r="O372" s="807"/>
      <c r="P372" s="804" t="s">
        <v>342</v>
      </c>
      <c r="Q372" s="802"/>
      <c r="R372" s="803"/>
      <c r="S372" s="788" t="s">
        <v>184</v>
      </c>
      <c r="T372" s="786"/>
      <c r="U372" s="786"/>
      <c r="V372" s="769" t="s">
        <v>345</v>
      </c>
      <c r="W372" s="770"/>
      <c r="X372" s="771"/>
    </row>
    <row r="373" spans="1:31" s="106" customFormat="1" ht="73.5" customHeight="1" thickBot="1">
      <c r="A373" s="105"/>
      <c r="C373" s="768"/>
      <c r="D373" s="792" t="s">
        <v>287</v>
      </c>
      <c r="E373" s="793"/>
      <c r="F373" s="794"/>
      <c r="G373" s="795" t="s">
        <v>288</v>
      </c>
      <c r="H373" s="793"/>
      <c r="I373" s="794"/>
      <c r="J373" s="795" t="s">
        <v>343</v>
      </c>
      <c r="K373" s="793"/>
      <c r="L373" s="794"/>
      <c r="M373" s="796" t="s">
        <v>313</v>
      </c>
      <c r="N373" s="797"/>
      <c r="O373" s="798"/>
      <c r="P373" s="795" t="s">
        <v>344</v>
      </c>
      <c r="Q373" s="793"/>
      <c r="R373" s="794"/>
      <c r="S373" s="795" t="s">
        <v>379</v>
      </c>
      <c r="T373" s="793"/>
      <c r="U373" s="793"/>
      <c r="V373" s="772"/>
      <c r="W373" s="773"/>
      <c r="X373" s="774"/>
    </row>
    <row r="374" spans="1:31" s="106" customFormat="1" ht="71.400000000000006" customHeight="1">
      <c r="A374" s="434" t="s">
        <v>33</v>
      </c>
      <c r="B374" s="435" t="s">
        <v>105</v>
      </c>
      <c r="C374" s="444" t="s">
        <v>206</v>
      </c>
      <c r="D374" s="469" t="s">
        <v>124</v>
      </c>
      <c r="E374" s="470" t="s">
        <v>125</v>
      </c>
      <c r="F374" s="470" t="s">
        <v>126</v>
      </c>
      <c r="G374" s="470" t="s">
        <v>124</v>
      </c>
      <c r="H374" s="470" t="s">
        <v>125</v>
      </c>
      <c r="I374" s="470" t="s">
        <v>126</v>
      </c>
      <c r="J374" s="470" t="s">
        <v>124</v>
      </c>
      <c r="K374" s="470" t="s">
        <v>125</v>
      </c>
      <c r="L374" s="470" t="s">
        <v>126</v>
      </c>
      <c r="M374" s="470" t="s">
        <v>124</v>
      </c>
      <c r="N374" s="470" t="s">
        <v>125</v>
      </c>
      <c r="O374" s="470" t="s">
        <v>126</v>
      </c>
      <c r="P374" s="470" t="s">
        <v>124</v>
      </c>
      <c r="Q374" s="470" t="s">
        <v>125</v>
      </c>
      <c r="R374" s="470" t="s">
        <v>126</v>
      </c>
      <c r="S374" s="470" t="s">
        <v>124</v>
      </c>
      <c r="T374" s="470" t="s">
        <v>125</v>
      </c>
      <c r="U374" s="488" t="s">
        <v>126</v>
      </c>
      <c r="V374" s="489" t="s">
        <v>124</v>
      </c>
      <c r="W374" s="479" t="s">
        <v>125</v>
      </c>
      <c r="X374" s="480" t="s">
        <v>126</v>
      </c>
      <c r="AE374" s="107"/>
    </row>
    <row r="375" spans="1:31" s="86" customFormat="1" ht="13.8">
      <c r="A375" s="443" t="s">
        <v>45</v>
      </c>
      <c r="B375" s="527" t="s">
        <v>47</v>
      </c>
      <c r="C375" s="439" t="s">
        <v>289</v>
      </c>
      <c r="D375" s="837"/>
      <c r="E375" s="838"/>
      <c r="F375" s="838"/>
      <c r="G375" s="838"/>
      <c r="H375" s="838"/>
      <c r="I375" s="838"/>
      <c r="J375" s="838"/>
      <c r="K375" s="838"/>
      <c r="L375" s="838"/>
      <c r="M375" s="838"/>
      <c r="N375" s="838"/>
      <c r="O375" s="838"/>
      <c r="P375" s="838"/>
      <c r="Q375" s="838"/>
      <c r="R375" s="838"/>
      <c r="S375" s="838"/>
      <c r="T375" s="838"/>
      <c r="U375" s="839"/>
      <c r="V375" s="834"/>
      <c r="W375" s="835"/>
      <c r="X375" s="836"/>
      <c r="Y375" s="134"/>
    </row>
    <row r="376" spans="1:31" s="86" customFormat="1" ht="13.8">
      <c r="A376" s="443">
        <v>1</v>
      </c>
      <c r="B376" s="527" t="s">
        <v>1</v>
      </c>
      <c r="C376" s="528" t="s">
        <v>133</v>
      </c>
      <c r="D376" s="532">
        <f>[6]KIADÁS!$O$106</f>
        <v>46538233</v>
      </c>
      <c r="E376" s="445">
        <f>[6]KIADÁS!$P$106</f>
        <v>0</v>
      </c>
      <c r="F376" s="445">
        <f>[6]KIADÁS!$Q$106</f>
        <v>0</v>
      </c>
      <c r="G376" s="532">
        <f>[6]KIADÁS!$O$145</f>
        <v>21727403</v>
      </c>
      <c r="H376" s="445">
        <f>[6]KIADÁS!$P$145</f>
        <v>0</v>
      </c>
      <c r="I376" s="445">
        <f>[6]KIADÁS!$Q$145</f>
        <v>0</v>
      </c>
      <c r="J376" s="532">
        <f>[6]KIADÁS!$O$195</f>
        <v>5234322.5398230087</v>
      </c>
      <c r="K376" s="445">
        <f>[6]KIADÁS!$P$195</f>
        <v>0</v>
      </c>
      <c r="L376" s="445">
        <f>[6]KIADÁS!$Q$195</f>
        <v>0</v>
      </c>
      <c r="M376" s="532">
        <f>[6]KIADÁS!$O$234</f>
        <v>1792690</v>
      </c>
      <c r="N376" s="445">
        <f>[6]KIADÁS!$P$234</f>
        <v>0</v>
      </c>
      <c r="O376" s="445">
        <f>[6]KIADÁS!$Q$234</f>
        <v>0</v>
      </c>
      <c r="P376" s="532">
        <f>[6]KIADÁS!$O$281</f>
        <v>0</v>
      </c>
      <c r="Q376" s="445">
        <f>[6]KIADÁS!$P$281</f>
        <v>0</v>
      </c>
      <c r="R376" s="445">
        <f>[6]KIADÁS!$Q$281</f>
        <v>0</v>
      </c>
      <c r="S376" s="532">
        <f>[6]KIADÁS!$O$861</f>
        <v>0</v>
      </c>
      <c r="T376" s="445">
        <f>[6]KIADÁS!$P$861</f>
        <v>0</v>
      </c>
      <c r="U376" s="445">
        <f>[6]KIADÁS!$Q$861</f>
        <v>0</v>
      </c>
      <c r="V376" s="451">
        <f>D376+G376+J376+M376+P376+S376</f>
        <v>75292648.539823011</v>
      </c>
      <c r="W376" s="452">
        <f t="shared" ref="W376:W394" si="52">E376+H376+K376+N376+Q376+T376</f>
        <v>0</v>
      </c>
      <c r="X376" s="453">
        <f>F376+I376+L376+O376+R376+U376</f>
        <v>0</v>
      </c>
      <c r="Y376" s="135"/>
    </row>
    <row r="377" spans="1:31" s="86" customFormat="1" ht="24">
      <c r="A377" s="443">
        <v>2</v>
      </c>
      <c r="B377" s="527" t="s">
        <v>49</v>
      </c>
      <c r="C377" s="528" t="s">
        <v>134</v>
      </c>
      <c r="D377" s="532">
        <f>[6]KIADÁS!$R$106</f>
        <v>6082368</v>
      </c>
      <c r="E377" s="445">
        <f>[6]KIADÁS!$S$106</f>
        <v>0</v>
      </c>
      <c r="F377" s="445">
        <f>[6]KIADÁS!$T$106</f>
        <v>0</v>
      </c>
      <c r="G377" s="532">
        <f>[6]KIADÁS!$R$145</f>
        <v>2839688</v>
      </c>
      <c r="H377" s="445">
        <f>[6]KIADÁS!$S$145</f>
        <v>0</v>
      </c>
      <c r="I377" s="445">
        <f>[6]KIADÁS!$T$145</f>
        <v>0</v>
      </c>
      <c r="J377" s="532">
        <f>[6]KIADÁS!$R$195</f>
        <v>696664.46017699118</v>
      </c>
      <c r="K377" s="445">
        <f>[6]KIADÁS!$S$195</f>
        <v>0</v>
      </c>
      <c r="L377" s="445">
        <f>[6]KIADÁS!$T$195</f>
        <v>0</v>
      </c>
      <c r="M377" s="532">
        <f>[6]KIADÁS!$R$234</f>
        <v>234298</v>
      </c>
      <c r="N377" s="445">
        <f>[6]KIADÁS!$S$234</f>
        <v>0</v>
      </c>
      <c r="O377" s="445">
        <f>[6]KIADÁS!$T$234</f>
        <v>0</v>
      </c>
      <c r="P377" s="532">
        <f>[6]KIADÁS!$R$281</f>
        <v>0</v>
      </c>
      <c r="Q377" s="445">
        <f>[6]KIADÁS!$S$281</f>
        <v>0</v>
      </c>
      <c r="R377" s="445">
        <f>[6]KIADÁS!$T$281</f>
        <v>0</v>
      </c>
      <c r="S377" s="532">
        <f>[6]KIADÁS!$R$861</f>
        <v>0</v>
      </c>
      <c r="T377" s="445">
        <f>[6]KIADÁS!$S$861</f>
        <v>0</v>
      </c>
      <c r="U377" s="445">
        <f>[6]KIADÁS!$T$861</f>
        <v>0</v>
      </c>
      <c r="V377" s="451">
        <f t="shared" ref="V377:V394" si="53">D377+G377+J377+M377+P377+S377</f>
        <v>9853018.4601769913</v>
      </c>
      <c r="W377" s="452">
        <f t="shared" si="52"/>
        <v>0</v>
      </c>
      <c r="X377" s="453">
        <f t="shared" ref="X377:X394" si="54">F377+I377+L377+O377+R377+U377</f>
        <v>0</v>
      </c>
      <c r="Y377" s="135"/>
    </row>
    <row r="378" spans="1:31" s="86" customFormat="1" ht="13.8">
      <c r="A378" s="443">
        <v>3</v>
      </c>
      <c r="B378" s="527" t="s">
        <v>2</v>
      </c>
      <c r="C378" s="528" t="s">
        <v>136</v>
      </c>
      <c r="D378" s="532">
        <f>[6]KIADÁS!$U$106</f>
        <v>148053239</v>
      </c>
      <c r="E378" s="445">
        <f>[6]KIADÁS!$V$106</f>
        <v>0</v>
      </c>
      <c r="F378" s="445">
        <f>[6]KIADÁS!$W$106</f>
        <v>0</v>
      </c>
      <c r="G378" s="532">
        <f>[6]KIADÁS!$U$145</f>
        <v>72251433</v>
      </c>
      <c r="H378" s="445">
        <f>[6]KIADÁS!$V$145</f>
        <v>0</v>
      </c>
      <c r="I378" s="445">
        <f>[6]KIADÁS!$W$145</f>
        <v>0</v>
      </c>
      <c r="J378" s="532">
        <f>[6]KIADÁS!$U$195</f>
        <v>12242276</v>
      </c>
      <c r="K378" s="445">
        <f>[6]KIADÁS!$V$195</f>
        <v>0</v>
      </c>
      <c r="L378" s="445">
        <f>[6]KIADÁS!$W$195</f>
        <v>0</v>
      </c>
      <c r="M378" s="532">
        <f>[6]KIADÁS!$U$234</f>
        <v>5386541</v>
      </c>
      <c r="N378" s="445">
        <f>[6]KIADÁS!$V$234</f>
        <v>0</v>
      </c>
      <c r="O378" s="445">
        <f>[6]KIADÁS!$W$234</f>
        <v>0</v>
      </c>
      <c r="P378" s="532">
        <f>[6]KIADÁS!$U$281</f>
        <v>0</v>
      </c>
      <c r="Q378" s="445">
        <f>[6]KIADÁS!$V$281</f>
        <v>0</v>
      </c>
      <c r="R378" s="445">
        <f>[6]KIADÁS!$W$281</f>
        <v>0</v>
      </c>
      <c r="S378" s="532">
        <f>[6]KIADÁS!$U$861</f>
        <v>0</v>
      </c>
      <c r="T378" s="445">
        <f>[6]KIADÁS!$V$861</f>
        <v>0</v>
      </c>
      <c r="U378" s="445">
        <f>[6]KIADÁS!$W$861</f>
        <v>0</v>
      </c>
      <c r="V378" s="451">
        <f t="shared" si="53"/>
        <v>237933489</v>
      </c>
      <c r="W378" s="452">
        <f t="shared" si="52"/>
        <v>0</v>
      </c>
      <c r="X378" s="453">
        <f t="shared" si="54"/>
        <v>0</v>
      </c>
      <c r="Y378" s="135"/>
    </row>
    <row r="379" spans="1:31" s="86" customFormat="1" ht="13.8">
      <c r="A379" s="443">
        <v>4</v>
      </c>
      <c r="B379" s="527" t="s">
        <v>43</v>
      </c>
      <c r="C379" s="528" t="s">
        <v>137</v>
      </c>
      <c r="D379" s="532">
        <f>[6]KIADÁS!$AM$106</f>
        <v>0</v>
      </c>
      <c r="E379" s="445">
        <f>[6]KIADÁS!$AN$106</f>
        <v>0</v>
      </c>
      <c r="F379" s="445">
        <f>[6]KIADÁS!$AO$106</f>
        <v>0</v>
      </c>
      <c r="G379" s="532">
        <f>[6]KIADÁS!$AM$145</f>
        <v>0</v>
      </c>
      <c r="H379" s="445">
        <f>[6]KIADÁS!$AN$145</f>
        <v>0</v>
      </c>
      <c r="I379" s="445">
        <f>[6]KIADÁS!$AO$145</f>
        <v>0</v>
      </c>
      <c r="J379" s="532">
        <f>[6]KIADÁS!$AM$195</f>
        <v>0</v>
      </c>
      <c r="K379" s="445">
        <f>[6]KIADÁS!$AN$195</f>
        <v>0</v>
      </c>
      <c r="L379" s="445">
        <f>[6]KIADÁS!$AO$195</f>
        <v>0</v>
      </c>
      <c r="M379" s="532">
        <f>[6]KIADÁS!$AM$234</f>
        <v>0</v>
      </c>
      <c r="N379" s="445">
        <f>[6]KIADÁS!$AN$234</f>
        <v>0</v>
      </c>
      <c r="O379" s="445">
        <f>[6]KIADÁS!$AO$234</f>
        <v>0</v>
      </c>
      <c r="P379" s="532">
        <f>[6]KIADÁS!$AM$281</f>
        <v>0</v>
      </c>
      <c r="Q379" s="445">
        <f>[6]KIADÁS!$AN$281</f>
        <v>0</v>
      </c>
      <c r="R379" s="445">
        <f>[6]KIADÁS!$AO$281</f>
        <v>0</v>
      </c>
      <c r="S379" s="532">
        <f>[6]KIADÁS!$AM$861</f>
        <v>0</v>
      </c>
      <c r="T379" s="445">
        <f>[6]KIADÁS!$AN$861</f>
        <v>0</v>
      </c>
      <c r="U379" s="445">
        <f>[6]KIADÁS!$AO$861</f>
        <v>0</v>
      </c>
      <c r="V379" s="451">
        <f t="shared" si="53"/>
        <v>0</v>
      </c>
      <c r="W379" s="452">
        <f t="shared" si="52"/>
        <v>0</v>
      </c>
      <c r="X379" s="453">
        <f t="shared" si="54"/>
        <v>0</v>
      </c>
      <c r="Y379" s="135"/>
    </row>
    <row r="380" spans="1:31" s="86" customFormat="1" ht="13.8">
      <c r="A380" s="443">
        <v>5</v>
      </c>
      <c r="B380" s="527" t="s">
        <v>50</v>
      </c>
      <c r="C380" s="528" t="s">
        <v>138</v>
      </c>
      <c r="D380" s="532">
        <f>[6]KIADÁS!$BE$106-[6]KIADÁS!$CC$106</f>
        <v>0</v>
      </c>
      <c r="E380" s="445">
        <f>[6]KIADÁS!$BF$106-[6]KIADÁS!$CD$106</f>
        <v>0</v>
      </c>
      <c r="F380" s="445">
        <f>[6]KIADÁS!$BG$106-[6]KIADÁS!$CE$106</f>
        <v>0</v>
      </c>
      <c r="G380" s="532">
        <f>[6]KIADÁS!$BE$145-[6]KIADÁS!$CC$145</f>
        <v>0</v>
      </c>
      <c r="H380" s="445">
        <f>[6]KIADÁS!$BF$145-[6]KIADÁS!$CD$145</f>
        <v>0</v>
      </c>
      <c r="I380" s="445">
        <f>[6]KIADÁS!$BG$145-[6]KIADÁS!$CE$145</f>
        <v>0</v>
      </c>
      <c r="J380" s="532">
        <f>[6]KIADÁS!$BE$195-[6]KIADÁS!$CC$195</f>
        <v>0</v>
      </c>
      <c r="K380" s="445">
        <f>[6]KIADÁS!$BF$195-[6]KIADÁS!$CD$195</f>
        <v>0</v>
      </c>
      <c r="L380" s="445">
        <f>[6]KIADÁS!$BG$195-[6]KIADÁS!$CE$195</f>
        <v>0</v>
      </c>
      <c r="M380" s="532">
        <f>[6]KIADÁS!$BE$234-[6]KIADÁS!$CC$234</f>
        <v>0</v>
      </c>
      <c r="N380" s="445">
        <f>[6]KIADÁS!$BF$234-[6]KIADÁS!$CD$234</f>
        <v>0</v>
      </c>
      <c r="O380" s="445">
        <f>[6]KIADÁS!$BG$234-[6]KIADÁS!$CE$234</f>
        <v>0</v>
      </c>
      <c r="P380" s="532">
        <f>[6]KIADÁS!$BE$281-[6]KIADÁS!$CC$281</f>
        <v>0</v>
      </c>
      <c r="Q380" s="445">
        <f>[6]KIADÁS!$BF$281-[6]KIADÁS!$CD$281</f>
        <v>0</v>
      </c>
      <c r="R380" s="445">
        <f>[6]KIADÁS!$BG$281-[6]KIADÁS!$CE$281</f>
        <v>0</v>
      </c>
      <c r="S380" s="532">
        <f>[6]KIADÁS!$BE$861-[6]KIADÁS!$CC$861</f>
        <v>0</v>
      </c>
      <c r="T380" s="445">
        <f>[6]KIADÁS!$BF$861-[6]KIADÁS!$CD$861</f>
        <v>0</v>
      </c>
      <c r="U380" s="445">
        <f>[6]KIADÁS!$BG$861-[6]KIADÁS!$CE$861</f>
        <v>0</v>
      </c>
      <c r="V380" s="451">
        <f t="shared" si="53"/>
        <v>0</v>
      </c>
      <c r="W380" s="452">
        <f t="shared" si="52"/>
        <v>0</v>
      </c>
      <c r="X380" s="453">
        <f t="shared" si="54"/>
        <v>0</v>
      </c>
      <c r="Y380" s="135"/>
    </row>
    <row r="381" spans="1:31" s="86" customFormat="1" ht="13.8">
      <c r="A381" s="443">
        <v>6</v>
      </c>
      <c r="B381" s="527" t="s">
        <v>92</v>
      </c>
      <c r="C381" s="439" t="s">
        <v>139</v>
      </c>
      <c r="D381" s="532">
        <f>[6]KIADÁS!$CF$106+[6]KIADÁS!$CI$106</f>
        <v>0</v>
      </c>
      <c r="E381" s="445">
        <f>[6]KIADÁS!$CG$106+[6]KIADÁS!$CJ$106</f>
        <v>0</v>
      </c>
      <c r="F381" s="445">
        <f>[6]KIADÁS!$CH$106+[6]KIADÁS!$CK$106</f>
        <v>0</v>
      </c>
      <c r="G381" s="532">
        <f>[6]KIADÁS!$CF$145+[6]KIADÁS!$CI$145</f>
        <v>0</v>
      </c>
      <c r="H381" s="445">
        <f>[6]KIADÁS!$CG$145+[6]KIADÁS!$CJ$145</f>
        <v>0</v>
      </c>
      <c r="I381" s="445">
        <f>[6]KIADÁS!$CH$145+[6]KIADÁS!$CK$145</f>
        <v>0</v>
      </c>
      <c r="J381" s="532">
        <f>[6]KIADÁS!$CF$195+[6]KIADÁS!$CI$195</f>
        <v>0</v>
      </c>
      <c r="K381" s="445">
        <f>[6]KIADÁS!$CG$195+[6]KIADÁS!$CJ$195</f>
        <v>0</v>
      </c>
      <c r="L381" s="445">
        <f>[6]KIADÁS!$CH$195+[6]KIADÁS!$CK$195</f>
        <v>0</v>
      </c>
      <c r="M381" s="532">
        <f>[6]KIADÁS!$CF$234+[6]KIADÁS!$CI$234</f>
        <v>0</v>
      </c>
      <c r="N381" s="445">
        <f>[6]KIADÁS!$CG$234+[6]KIADÁS!$CJ$234</f>
        <v>0</v>
      </c>
      <c r="O381" s="445">
        <f>[6]KIADÁS!$CH$234+[6]KIADÁS!$CK$234</f>
        <v>0</v>
      </c>
      <c r="P381" s="532">
        <f>[6]KIADÁS!$CF$281+[6]KIADÁS!$CI$281</f>
        <v>0</v>
      </c>
      <c r="Q381" s="445">
        <f>[6]KIADÁS!$CG$281+[6]KIADÁS!$CJ$281</f>
        <v>0</v>
      </c>
      <c r="R381" s="445">
        <f>[6]KIADÁS!$CH$281+[6]KIADÁS!$CK$281</f>
        <v>0</v>
      </c>
      <c r="S381" s="532">
        <f>[6]KIADÁS!$CF$861+[6]KIADÁS!$CI$861</f>
        <v>0</v>
      </c>
      <c r="T381" s="445">
        <f>[6]KIADÁS!$CG$861+[6]KIADÁS!$CJ$861</f>
        <v>0</v>
      </c>
      <c r="U381" s="445">
        <f>[6]KIADÁS!$CH$861+[6]KIADÁS!$CK$861</f>
        <v>0</v>
      </c>
      <c r="V381" s="451">
        <f t="shared" si="53"/>
        <v>0</v>
      </c>
      <c r="W381" s="452">
        <f t="shared" si="52"/>
        <v>0</v>
      </c>
      <c r="X381" s="453">
        <f t="shared" si="54"/>
        <v>0</v>
      </c>
      <c r="Y381" s="135"/>
    </row>
    <row r="382" spans="1:31" s="87" customFormat="1" ht="13.8">
      <c r="A382" s="458"/>
      <c r="B382" s="529" t="s">
        <v>51</v>
      </c>
      <c r="C382" s="530"/>
      <c r="D382" s="533">
        <f t="shared" ref="D382:R382" si="55">SUM(D376:D381)</f>
        <v>200673840</v>
      </c>
      <c r="E382" s="533">
        <f t="shared" si="55"/>
        <v>0</v>
      </c>
      <c r="F382" s="533">
        <f t="shared" si="55"/>
        <v>0</v>
      </c>
      <c r="G382" s="533">
        <f t="shared" si="55"/>
        <v>96818524</v>
      </c>
      <c r="H382" s="533">
        <f t="shared" si="55"/>
        <v>0</v>
      </c>
      <c r="I382" s="533">
        <f t="shared" si="55"/>
        <v>0</v>
      </c>
      <c r="J382" s="533">
        <f t="shared" si="55"/>
        <v>18173263</v>
      </c>
      <c r="K382" s="533">
        <f t="shared" si="55"/>
        <v>0</v>
      </c>
      <c r="L382" s="533">
        <f t="shared" si="55"/>
        <v>0</v>
      </c>
      <c r="M382" s="533">
        <f t="shared" si="55"/>
        <v>7413529</v>
      </c>
      <c r="N382" s="533">
        <f t="shared" si="55"/>
        <v>0</v>
      </c>
      <c r="O382" s="533">
        <f t="shared" si="55"/>
        <v>0</v>
      </c>
      <c r="P382" s="533">
        <f t="shared" si="55"/>
        <v>0</v>
      </c>
      <c r="Q382" s="533">
        <f t="shared" si="55"/>
        <v>0</v>
      </c>
      <c r="R382" s="533">
        <f t="shared" si="55"/>
        <v>0</v>
      </c>
      <c r="S382" s="533">
        <f>SUM(S376:S381)</f>
        <v>0</v>
      </c>
      <c r="T382" s="533">
        <f>SUM(T376:T381)</f>
        <v>0</v>
      </c>
      <c r="U382" s="533">
        <f>SUM(U376:U381)</f>
        <v>0</v>
      </c>
      <c r="V382" s="459">
        <f t="shared" si="53"/>
        <v>323079156</v>
      </c>
      <c r="W382" s="460">
        <f t="shared" si="52"/>
        <v>0</v>
      </c>
      <c r="X382" s="461">
        <f t="shared" si="54"/>
        <v>0</v>
      </c>
      <c r="Y382" s="104"/>
    </row>
    <row r="383" spans="1:31" s="86" customFormat="1" ht="13.8">
      <c r="A383" s="443" t="s">
        <v>74</v>
      </c>
      <c r="B383" s="527" t="s">
        <v>54</v>
      </c>
      <c r="C383" s="528"/>
      <c r="D383" s="837"/>
      <c r="E383" s="838"/>
      <c r="F383" s="838"/>
      <c r="G383" s="837"/>
      <c r="H383" s="838"/>
      <c r="I383" s="838"/>
      <c r="J383" s="837"/>
      <c r="K383" s="838"/>
      <c r="L383" s="838"/>
      <c r="M383" s="837"/>
      <c r="N383" s="838"/>
      <c r="O383" s="838"/>
      <c r="P383" s="837"/>
      <c r="Q383" s="838"/>
      <c r="R383" s="838"/>
      <c r="S383" s="837"/>
      <c r="T383" s="838"/>
      <c r="U383" s="838"/>
      <c r="V383" s="831">
        <f t="shared" si="53"/>
        <v>0</v>
      </c>
      <c r="W383" s="832"/>
      <c r="X383" s="833"/>
      <c r="Y383" s="136"/>
    </row>
    <row r="384" spans="1:31" s="86" customFormat="1" ht="13.8">
      <c r="A384" s="443">
        <v>7</v>
      </c>
      <c r="B384" s="527" t="s">
        <v>56</v>
      </c>
      <c r="C384" s="528" t="s">
        <v>140</v>
      </c>
      <c r="D384" s="532">
        <f>[6]KIADÁS!$CO$106</f>
        <v>1600000</v>
      </c>
      <c r="E384" s="445">
        <f>[6]KIADÁS!$CP$106</f>
        <v>0</v>
      </c>
      <c r="F384" s="445">
        <f>[6]KIADÁS!$CQ$106</f>
        <v>0</v>
      </c>
      <c r="G384" s="532">
        <f>[6]KIADÁS!$CO$145</f>
        <v>0</v>
      </c>
      <c r="H384" s="445">
        <f>[6]KIADÁS!$CP$145</f>
        <v>0</v>
      </c>
      <c r="I384" s="445">
        <f>[6]KIADÁS!$CQ$145</f>
        <v>0</v>
      </c>
      <c r="J384" s="532">
        <f>[6]KIADÁS!$CO$195</f>
        <v>0</v>
      </c>
      <c r="K384" s="445">
        <f>[6]KIADÁS!$CP$195</f>
        <v>0</v>
      </c>
      <c r="L384" s="445">
        <f>[6]KIADÁS!$CQ$195</f>
        <v>0</v>
      </c>
      <c r="M384" s="532">
        <f>[6]KIADÁS!$CO$234</f>
        <v>0</v>
      </c>
      <c r="N384" s="445">
        <f>[6]KIADÁS!$CP$234</f>
        <v>0</v>
      </c>
      <c r="O384" s="445">
        <f>[6]KIADÁS!$CQ$234</f>
        <v>0</v>
      </c>
      <c r="P384" s="532">
        <f>[6]KIADÁS!$CO$281</f>
        <v>0</v>
      </c>
      <c r="Q384" s="445">
        <f>[6]KIADÁS!$CP$281</f>
        <v>0</v>
      </c>
      <c r="R384" s="445">
        <f>[6]KIADÁS!$CQ$281</f>
        <v>0</v>
      </c>
      <c r="S384" s="532">
        <f>[6]KIADÁS!$CO$861</f>
        <v>0</v>
      </c>
      <c r="T384" s="445">
        <f>[6]KIADÁS!$CP$861</f>
        <v>0</v>
      </c>
      <c r="U384" s="445">
        <f>[6]KIADÁS!$CQ$861</f>
        <v>0</v>
      </c>
      <c r="V384" s="451">
        <f t="shared" si="53"/>
        <v>1600000</v>
      </c>
      <c r="W384" s="452">
        <f t="shared" si="52"/>
        <v>0</v>
      </c>
      <c r="X384" s="453">
        <f t="shared" si="54"/>
        <v>0</v>
      </c>
      <c r="Y384" s="135"/>
    </row>
    <row r="385" spans="1:25" s="86" customFormat="1" ht="13.8">
      <c r="A385" s="443">
        <v>8</v>
      </c>
      <c r="B385" s="527" t="s">
        <v>57</v>
      </c>
      <c r="C385" s="528" t="s">
        <v>141</v>
      </c>
      <c r="D385" s="532">
        <f>[6]KIADÁS!$CR$106</f>
        <v>0</v>
      </c>
      <c r="E385" s="445">
        <f>[6]KIADÁS!$CS$106</f>
        <v>0</v>
      </c>
      <c r="F385" s="445">
        <f>[6]KIADÁS!$CT$106</f>
        <v>0</v>
      </c>
      <c r="G385" s="532">
        <f>[6]KIADÁS!$CR$145</f>
        <v>0</v>
      </c>
      <c r="H385" s="445">
        <f>[6]KIADÁS!$CS$145</f>
        <v>0</v>
      </c>
      <c r="I385" s="445">
        <f>[6]KIADÁS!$CT$145</f>
        <v>0</v>
      </c>
      <c r="J385" s="532">
        <f>[6]KIADÁS!$CR$195</f>
        <v>0</v>
      </c>
      <c r="K385" s="445">
        <f>[6]KIADÁS!$CS$195</f>
        <v>0</v>
      </c>
      <c r="L385" s="445">
        <f>[6]KIADÁS!$CT$195</f>
        <v>0</v>
      </c>
      <c r="M385" s="532">
        <f>[6]KIADÁS!$CR$234</f>
        <v>0</v>
      </c>
      <c r="N385" s="445">
        <f>[6]KIADÁS!$CS$234</f>
        <v>0</v>
      </c>
      <c r="O385" s="445">
        <f>[6]KIADÁS!$CT$234</f>
        <v>0</v>
      </c>
      <c r="P385" s="532">
        <f>[6]KIADÁS!$CR$281</f>
        <v>0</v>
      </c>
      <c r="Q385" s="445">
        <f>[6]KIADÁS!$CS$281</f>
        <v>0</v>
      </c>
      <c r="R385" s="445">
        <f>[6]KIADÁS!$CT$281</f>
        <v>0</v>
      </c>
      <c r="S385" s="532">
        <f>[6]KIADÁS!$CR$861</f>
        <v>0</v>
      </c>
      <c r="T385" s="445">
        <f>[6]KIADÁS!$CS$861</f>
        <v>0</v>
      </c>
      <c r="U385" s="445">
        <f>[6]KIADÁS!$CT$861</f>
        <v>0</v>
      </c>
      <c r="V385" s="451">
        <f t="shared" si="53"/>
        <v>0</v>
      </c>
      <c r="W385" s="452">
        <f t="shared" si="52"/>
        <v>0</v>
      </c>
      <c r="X385" s="453">
        <f t="shared" si="54"/>
        <v>0</v>
      </c>
      <c r="Y385" s="135"/>
    </row>
    <row r="386" spans="1:25" s="86" customFormat="1" ht="13.8">
      <c r="A386" s="443">
        <v>9</v>
      </c>
      <c r="B386" s="527" t="s">
        <v>58</v>
      </c>
      <c r="C386" s="528" t="s">
        <v>142</v>
      </c>
      <c r="D386" s="532">
        <f>[6]KIADÁS!$CU$106</f>
        <v>0</v>
      </c>
      <c r="E386" s="445">
        <f>[6]KIADÁS!$CV$106</f>
        <v>0</v>
      </c>
      <c r="F386" s="445">
        <f>[6]KIADÁS!$CW$106</f>
        <v>0</v>
      </c>
      <c r="G386" s="532">
        <f>[6]KIADÁS!$CU$145</f>
        <v>0</v>
      </c>
      <c r="H386" s="445">
        <f>[6]KIADÁS!$CV$145</f>
        <v>0</v>
      </c>
      <c r="I386" s="445">
        <f>[6]KIADÁS!$CW$145</f>
        <v>0</v>
      </c>
      <c r="J386" s="532">
        <f>[6]KIADÁS!$CU$195</f>
        <v>0</v>
      </c>
      <c r="K386" s="445">
        <f>[6]KIADÁS!$CV$195</f>
        <v>0</v>
      </c>
      <c r="L386" s="445">
        <f>[6]KIADÁS!$CW$195</f>
        <v>0</v>
      </c>
      <c r="M386" s="532">
        <f>[6]KIADÁS!$CU$234</f>
        <v>0</v>
      </c>
      <c r="N386" s="445">
        <f>[6]KIADÁS!$CV$234</f>
        <v>0</v>
      </c>
      <c r="O386" s="445">
        <f>[6]KIADÁS!$CW$234</f>
        <v>0</v>
      </c>
      <c r="P386" s="532">
        <f>[6]KIADÁS!$CU$281</f>
        <v>0</v>
      </c>
      <c r="Q386" s="445">
        <f>[6]KIADÁS!$CV$281</f>
        <v>0</v>
      </c>
      <c r="R386" s="445">
        <f>[6]KIADÁS!$CW$281</f>
        <v>0</v>
      </c>
      <c r="S386" s="532">
        <f>[6]KIADÁS!$CU$861</f>
        <v>0</v>
      </c>
      <c r="T386" s="445">
        <f>[6]KIADÁS!$CV$861</f>
        <v>0</v>
      </c>
      <c r="U386" s="445">
        <f>[6]KIADÁS!$CW$861</f>
        <v>0</v>
      </c>
      <c r="V386" s="451">
        <f t="shared" si="53"/>
        <v>0</v>
      </c>
      <c r="W386" s="452">
        <f t="shared" si="52"/>
        <v>0</v>
      </c>
      <c r="X386" s="453">
        <f t="shared" si="54"/>
        <v>0</v>
      </c>
      <c r="Y386" s="135"/>
    </row>
    <row r="387" spans="1:25" s="86" customFormat="1" ht="13.8">
      <c r="A387" s="443">
        <v>10</v>
      </c>
      <c r="B387" s="527" t="s">
        <v>13</v>
      </c>
      <c r="C387" s="528" t="s">
        <v>139</v>
      </c>
      <c r="D387" s="532">
        <f>[6]KIADÁS!$CL$106</f>
        <v>0</v>
      </c>
      <c r="E387" s="445">
        <f>[6]KIADÁS!$CM$106</f>
        <v>0</v>
      </c>
      <c r="F387" s="445">
        <f>[6]KIADÁS!$CN$106</f>
        <v>0</v>
      </c>
      <c r="G387" s="532">
        <f>[6]KIADÁS!$CL$145</f>
        <v>0</v>
      </c>
      <c r="H387" s="445">
        <f>[6]KIADÁS!$CM$145</f>
        <v>0</v>
      </c>
      <c r="I387" s="445">
        <f>[6]KIADÁS!$CN$145</f>
        <v>0</v>
      </c>
      <c r="J387" s="532">
        <f>[6]KIADÁS!$CL$195</f>
        <v>0</v>
      </c>
      <c r="K387" s="445">
        <f>[6]KIADÁS!$CM$195</f>
        <v>0</v>
      </c>
      <c r="L387" s="445">
        <f>[6]KIADÁS!$CN$195</f>
        <v>0</v>
      </c>
      <c r="M387" s="532">
        <f>[6]KIADÁS!$CL$234</f>
        <v>0</v>
      </c>
      <c r="N387" s="445">
        <f>[6]KIADÁS!$CM$234</f>
        <v>0</v>
      </c>
      <c r="O387" s="445">
        <f>[6]KIADÁS!$CN$234</f>
        <v>0</v>
      </c>
      <c r="P387" s="532">
        <f>[6]KIADÁS!$CL$281</f>
        <v>0</v>
      </c>
      <c r="Q387" s="445">
        <f>[6]KIADÁS!$CM$281</f>
        <v>0</v>
      </c>
      <c r="R387" s="445">
        <f>[6]KIADÁS!$CN$281</f>
        <v>0</v>
      </c>
      <c r="S387" s="532">
        <f>[6]KIADÁS!$CL$861</f>
        <v>0</v>
      </c>
      <c r="T387" s="445">
        <f>[6]KIADÁS!$CM$861</f>
        <v>0</v>
      </c>
      <c r="U387" s="445">
        <f>[6]KIADÁS!$CN$861</f>
        <v>0</v>
      </c>
      <c r="V387" s="451">
        <f t="shared" si="53"/>
        <v>0</v>
      </c>
      <c r="W387" s="452">
        <f t="shared" si="52"/>
        <v>0</v>
      </c>
      <c r="X387" s="453">
        <f t="shared" si="54"/>
        <v>0</v>
      </c>
      <c r="Y387" s="135"/>
    </row>
    <row r="388" spans="1:25" s="87" customFormat="1" ht="13.8">
      <c r="A388" s="458"/>
      <c r="B388" s="529" t="s">
        <v>59</v>
      </c>
      <c r="C388" s="530"/>
      <c r="D388" s="533">
        <f t="shared" ref="D388:R388" si="56">SUM(D384,D385,D386,D387)</f>
        <v>1600000</v>
      </c>
      <c r="E388" s="447">
        <f t="shared" si="56"/>
        <v>0</v>
      </c>
      <c r="F388" s="447">
        <f t="shared" si="56"/>
        <v>0</v>
      </c>
      <c r="G388" s="533">
        <f t="shared" si="56"/>
        <v>0</v>
      </c>
      <c r="H388" s="447">
        <f t="shared" si="56"/>
        <v>0</v>
      </c>
      <c r="I388" s="447">
        <f t="shared" si="56"/>
        <v>0</v>
      </c>
      <c r="J388" s="533">
        <f t="shared" si="56"/>
        <v>0</v>
      </c>
      <c r="K388" s="447">
        <f t="shared" si="56"/>
        <v>0</v>
      </c>
      <c r="L388" s="447">
        <f t="shared" si="56"/>
        <v>0</v>
      </c>
      <c r="M388" s="533">
        <f t="shared" si="56"/>
        <v>0</v>
      </c>
      <c r="N388" s="447">
        <f t="shared" si="56"/>
        <v>0</v>
      </c>
      <c r="O388" s="447">
        <f t="shared" si="56"/>
        <v>0</v>
      </c>
      <c r="P388" s="533">
        <f t="shared" si="56"/>
        <v>0</v>
      </c>
      <c r="Q388" s="447">
        <f t="shared" si="56"/>
        <v>0</v>
      </c>
      <c r="R388" s="447">
        <f t="shared" si="56"/>
        <v>0</v>
      </c>
      <c r="S388" s="533">
        <f>SUM(S384,S385,S386,S387)</f>
        <v>0</v>
      </c>
      <c r="T388" s="447">
        <f>SUM(T384,T385,T386,T387)</f>
        <v>0</v>
      </c>
      <c r="U388" s="447">
        <f>SUM(U384,U385,U386,U387)</f>
        <v>0</v>
      </c>
      <c r="V388" s="451">
        <f t="shared" si="53"/>
        <v>1600000</v>
      </c>
      <c r="W388" s="452">
        <f t="shared" si="52"/>
        <v>0</v>
      </c>
      <c r="X388" s="453">
        <f t="shared" si="54"/>
        <v>0</v>
      </c>
      <c r="Y388" s="104"/>
    </row>
    <row r="389" spans="1:25" s="86" customFormat="1" ht="13.8">
      <c r="A389" s="443" t="s">
        <v>75</v>
      </c>
      <c r="B389" s="527" t="s">
        <v>76</v>
      </c>
      <c r="C389" s="439"/>
      <c r="D389" s="837"/>
      <c r="E389" s="838"/>
      <c r="F389" s="838"/>
      <c r="G389" s="837"/>
      <c r="H389" s="838"/>
      <c r="I389" s="838"/>
      <c r="J389" s="837"/>
      <c r="K389" s="838"/>
      <c r="L389" s="838"/>
      <c r="M389" s="837"/>
      <c r="N389" s="838"/>
      <c r="O389" s="838"/>
      <c r="P389" s="837"/>
      <c r="Q389" s="838"/>
      <c r="R389" s="838"/>
      <c r="S389" s="837"/>
      <c r="T389" s="838"/>
      <c r="U389" s="838"/>
      <c r="V389" s="831">
        <f t="shared" si="53"/>
        <v>0</v>
      </c>
      <c r="W389" s="832"/>
      <c r="X389" s="833"/>
      <c r="Y389" s="136"/>
    </row>
    <row r="390" spans="1:25" s="86" customFormat="1" ht="13.8">
      <c r="A390" s="443">
        <v>11</v>
      </c>
      <c r="B390" s="525" t="s">
        <v>259</v>
      </c>
      <c r="C390" s="528" t="s">
        <v>130</v>
      </c>
      <c r="D390" s="532">
        <f>[6]KIADÁS!$EE$106</f>
        <v>0</v>
      </c>
      <c r="E390" s="445">
        <f>[6]KIADÁS!$EF$106</f>
        <v>0</v>
      </c>
      <c r="F390" s="445">
        <f>[6]KIADÁS!$EG$106</f>
        <v>0</v>
      </c>
      <c r="G390" s="532">
        <f>[6]KIADÁS!$EE$145</f>
        <v>0</v>
      </c>
      <c r="H390" s="445">
        <f>[6]KIADÁS!$EF$145</f>
        <v>0</v>
      </c>
      <c r="I390" s="445">
        <f>[6]KIADÁS!$EG$145</f>
        <v>0</v>
      </c>
      <c r="J390" s="532">
        <f>[6]KIADÁS!$EE$195</f>
        <v>0</v>
      </c>
      <c r="K390" s="445">
        <f>[6]KIADÁS!$EF$195</f>
        <v>0</v>
      </c>
      <c r="L390" s="445">
        <f>[6]KIADÁS!$EG$195</f>
        <v>0</v>
      </c>
      <c r="M390" s="532">
        <f>[6]KIADÁS!$EE$234</f>
        <v>0</v>
      </c>
      <c r="N390" s="445">
        <f>[6]KIADÁS!$EF$234</f>
        <v>0</v>
      </c>
      <c r="O390" s="445">
        <f>[6]KIADÁS!$EG$234</f>
        <v>0</v>
      </c>
      <c r="P390" s="532">
        <f>[6]KIADÁS!$EE$281</f>
        <v>0</v>
      </c>
      <c r="Q390" s="445">
        <f>[6]KIADÁS!$EF$281</f>
        <v>0</v>
      </c>
      <c r="R390" s="445">
        <f>[6]KIADÁS!$EG$281</f>
        <v>0</v>
      </c>
      <c r="S390" s="532">
        <f>[6]KIADÁS!$EE$861</f>
        <v>0</v>
      </c>
      <c r="T390" s="445">
        <f>[6]KIADÁS!$EF$861</f>
        <v>0</v>
      </c>
      <c r="U390" s="445">
        <f>[6]KIADÁS!$EG$861</f>
        <v>0</v>
      </c>
      <c r="V390" s="451">
        <f t="shared" si="53"/>
        <v>0</v>
      </c>
      <c r="W390" s="452">
        <f t="shared" si="52"/>
        <v>0</v>
      </c>
      <c r="X390" s="453">
        <f t="shared" si="54"/>
        <v>0</v>
      </c>
      <c r="Y390" s="135"/>
    </row>
    <row r="391" spans="1:25" s="86" customFormat="1" ht="13.8">
      <c r="A391" s="443">
        <v>12</v>
      </c>
      <c r="B391" s="525" t="s">
        <v>260</v>
      </c>
      <c r="C391" s="528" t="s">
        <v>131</v>
      </c>
      <c r="D391" s="532">
        <f>[6]KIADÁS!$EB$106</f>
        <v>0</v>
      </c>
      <c r="E391" s="445">
        <f>[6]KIADÁS!$EC$106</f>
        <v>0</v>
      </c>
      <c r="F391" s="445">
        <f>[6]KIADÁS!$ED$106</f>
        <v>0</v>
      </c>
      <c r="G391" s="532">
        <f>[6]KIADÁS!$EB$145</f>
        <v>0</v>
      </c>
      <c r="H391" s="445">
        <f>[6]KIADÁS!$EC$145</f>
        <v>0</v>
      </c>
      <c r="I391" s="445">
        <f>[6]KIADÁS!$ED$145</f>
        <v>0</v>
      </c>
      <c r="J391" s="532">
        <f>[6]KIADÁS!$EB$195</f>
        <v>0</v>
      </c>
      <c r="K391" s="445">
        <f>[6]KIADÁS!$EC$195</f>
        <v>0</v>
      </c>
      <c r="L391" s="445">
        <f>[6]KIADÁS!$ED$195</f>
        <v>0</v>
      </c>
      <c r="M391" s="532">
        <f>[6]KIADÁS!$EB$234</f>
        <v>0</v>
      </c>
      <c r="N391" s="445">
        <f>[6]KIADÁS!$EC$234</f>
        <v>0</v>
      </c>
      <c r="O391" s="445">
        <f>[6]KIADÁS!$ED$234</f>
        <v>0</v>
      </c>
      <c r="P391" s="532">
        <f>[6]KIADÁS!$EB$281</f>
        <v>0</v>
      </c>
      <c r="Q391" s="445">
        <f>[6]KIADÁS!$EC$281</f>
        <v>0</v>
      </c>
      <c r="R391" s="445">
        <f>[6]KIADÁS!$ED$281</f>
        <v>0</v>
      </c>
      <c r="S391" s="532">
        <f>[6]KIADÁS!$EB$861</f>
        <v>0</v>
      </c>
      <c r="T391" s="445">
        <f>[6]KIADÁS!$EC$861</f>
        <v>0</v>
      </c>
      <c r="U391" s="445">
        <f>[6]KIADÁS!$ED$861</f>
        <v>0</v>
      </c>
      <c r="V391" s="451">
        <f t="shared" si="53"/>
        <v>0</v>
      </c>
      <c r="W391" s="452">
        <f t="shared" si="52"/>
        <v>0</v>
      </c>
      <c r="X391" s="453">
        <f t="shared" si="54"/>
        <v>0</v>
      </c>
      <c r="Y391" s="135"/>
    </row>
    <row r="392" spans="1:25" s="86" customFormat="1" ht="24">
      <c r="A392" s="443">
        <v>13</v>
      </c>
      <c r="B392" s="526" t="s">
        <v>148</v>
      </c>
      <c r="C392" s="439" t="s">
        <v>132</v>
      </c>
      <c r="D392" s="532">
        <f>[6]KIADÁS!$EK$106</f>
        <v>0</v>
      </c>
      <c r="E392" s="445">
        <f>[6]KIADÁS!$EL$106</f>
        <v>0</v>
      </c>
      <c r="F392" s="445">
        <f>[6]KIADÁS!$EM$106</f>
        <v>0</v>
      </c>
      <c r="G392" s="532">
        <f>[6]KIADÁS!$EK$145</f>
        <v>0</v>
      </c>
      <c r="H392" s="445">
        <f>[6]KIADÁS!$EL$145</f>
        <v>0</v>
      </c>
      <c r="I392" s="445">
        <f>[6]KIADÁS!$EM$145</f>
        <v>0</v>
      </c>
      <c r="J392" s="532">
        <f>[6]KIADÁS!$EK$195</f>
        <v>0</v>
      </c>
      <c r="K392" s="445">
        <f>[6]KIADÁS!$EL$195</f>
        <v>0</v>
      </c>
      <c r="L392" s="445">
        <f>[6]KIADÁS!$EM$195</f>
        <v>0</v>
      </c>
      <c r="M392" s="532">
        <f>[6]KIADÁS!$EK$234</f>
        <v>0</v>
      </c>
      <c r="N392" s="445">
        <f>[6]KIADÁS!$EL$234</f>
        <v>0</v>
      </c>
      <c r="O392" s="445">
        <f>[6]KIADÁS!$EM$234</f>
        <v>0</v>
      </c>
      <c r="P392" s="532">
        <f>[6]KIADÁS!$EK$281</f>
        <v>0</v>
      </c>
      <c r="Q392" s="445">
        <f>[6]KIADÁS!$EL$281</f>
        <v>0</v>
      </c>
      <c r="R392" s="445">
        <f>[6]KIADÁS!$EM$281</f>
        <v>0</v>
      </c>
      <c r="S392" s="532">
        <f>[6]KIADÁS!$EK$861</f>
        <v>0</v>
      </c>
      <c r="T392" s="445">
        <f>[6]KIADÁS!$EL$861</f>
        <v>0</v>
      </c>
      <c r="U392" s="445">
        <f>[6]KIADÁS!$EM$861</f>
        <v>0</v>
      </c>
      <c r="V392" s="451">
        <f t="shared" si="53"/>
        <v>0</v>
      </c>
      <c r="W392" s="452">
        <f t="shared" si="52"/>
        <v>0</v>
      </c>
      <c r="X392" s="453">
        <f t="shared" si="54"/>
        <v>0</v>
      </c>
      <c r="Y392" s="135"/>
    </row>
    <row r="393" spans="1:25" s="87" customFormat="1" ht="13.8">
      <c r="A393" s="458"/>
      <c r="B393" s="529" t="s">
        <v>89</v>
      </c>
      <c r="C393" s="441"/>
      <c r="D393" s="533">
        <f t="shared" ref="D393:R393" si="57">SUM(D390,D391,D392)</f>
        <v>0</v>
      </c>
      <c r="E393" s="447">
        <f t="shared" si="57"/>
        <v>0</v>
      </c>
      <c r="F393" s="447">
        <f t="shared" si="57"/>
        <v>0</v>
      </c>
      <c r="G393" s="533">
        <f t="shared" si="57"/>
        <v>0</v>
      </c>
      <c r="H393" s="447">
        <f t="shared" si="57"/>
        <v>0</v>
      </c>
      <c r="I393" s="447">
        <f t="shared" si="57"/>
        <v>0</v>
      </c>
      <c r="J393" s="533">
        <f t="shared" si="57"/>
        <v>0</v>
      </c>
      <c r="K393" s="447">
        <f t="shared" si="57"/>
        <v>0</v>
      </c>
      <c r="L393" s="447">
        <f t="shared" si="57"/>
        <v>0</v>
      </c>
      <c r="M393" s="533">
        <f t="shared" si="57"/>
        <v>0</v>
      </c>
      <c r="N393" s="447">
        <f t="shared" si="57"/>
        <v>0</v>
      </c>
      <c r="O393" s="447">
        <f t="shared" si="57"/>
        <v>0</v>
      </c>
      <c r="P393" s="533">
        <f t="shared" si="57"/>
        <v>0</v>
      </c>
      <c r="Q393" s="447">
        <f t="shared" si="57"/>
        <v>0</v>
      </c>
      <c r="R393" s="447">
        <f t="shared" si="57"/>
        <v>0</v>
      </c>
      <c r="S393" s="533">
        <f>SUM(S390,S391,S392)</f>
        <v>0</v>
      </c>
      <c r="T393" s="447">
        <f>SUM(T390,T391,T392)</f>
        <v>0</v>
      </c>
      <c r="U393" s="447">
        <f>SUM(U390,U391,U392)</f>
        <v>0</v>
      </c>
      <c r="V393" s="451">
        <f t="shared" si="53"/>
        <v>0</v>
      </c>
      <c r="W393" s="452">
        <f t="shared" si="52"/>
        <v>0</v>
      </c>
      <c r="X393" s="453">
        <f t="shared" si="54"/>
        <v>0</v>
      </c>
      <c r="Y393" s="104"/>
    </row>
    <row r="394" spans="1:25" s="87" customFormat="1" ht="14.4" thickBot="1">
      <c r="A394" s="462"/>
      <c r="B394" s="531" t="s">
        <v>97</v>
      </c>
      <c r="C394" s="442"/>
      <c r="D394" s="535">
        <f t="shared" ref="D394:R394" si="58">SUM(D393,D388,D382)</f>
        <v>202273840</v>
      </c>
      <c r="E394" s="449">
        <f t="shared" si="58"/>
        <v>0</v>
      </c>
      <c r="F394" s="449">
        <f t="shared" si="58"/>
        <v>0</v>
      </c>
      <c r="G394" s="535">
        <f t="shared" si="58"/>
        <v>96818524</v>
      </c>
      <c r="H394" s="449">
        <f t="shared" si="58"/>
        <v>0</v>
      </c>
      <c r="I394" s="449">
        <f t="shared" si="58"/>
        <v>0</v>
      </c>
      <c r="J394" s="535">
        <f t="shared" si="58"/>
        <v>18173263</v>
      </c>
      <c r="K394" s="449">
        <f t="shared" si="58"/>
        <v>0</v>
      </c>
      <c r="L394" s="449">
        <f t="shared" si="58"/>
        <v>0</v>
      </c>
      <c r="M394" s="535">
        <f t="shared" si="58"/>
        <v>7413529</v>
      </c>
      <c r="N394" s="449">
        <f t="shared" si="58"/>
        <v>0</v>
      </c>
      <c r="O394" s="449">
        <f t="shared" si="58"/>
        <v>0</v>
      </c>
      <c r="P394" s="535">
        <f t="shared" si="58"/>
        <v>0</v>
      </c>
      <c r="Q394" s="449">
        <f t="shared" si="58"/>
        <v>0</v>
      </c>
      <c r="R394" s="449">
        <f t="shared" si="58"/>
        <v>0</v>
      </c>
      <c r="S394" s="535">
        <f>SUM(S393,S388,S382)</f>
        <v>0</v>
      </c>
      <c r="T394" s="449">
        <f>SUM(T393,T388,T382)</f>
        <v>0</v>
      </c>
      <c r="U394" s="449">
        <f>SUM(U393,U388,U382)</f>
        <v>0</v>
      </c>
      <c r="V394" s="463">
        <f t="shared" si="53"/>
        <v>324679156</v>
      </c>
      <c r="W394" s="464">
        <f t="shared" si="52"/>
        <v>0</v>
      </c>
      <c r="X394" s="465">
        <f t="shared" si="54"/>
        <v>0</v>
      </c>
      <c r="Y394" s="104"/>
    </row>
    <row r="419" spans="1:31" ht="12.6" thickBot="1"/>
    <row r="420" spans="1:31" s="106" customFormat="1" ht="15" customHeight="1" thickBot="1">
      <c r="A420" s="105"/>
      <c r="C420" s="764" t="s">
        <v>346</v>
      </c>
      <c r="D420" s="765"/>
      <c r="E420" s="765"/>
      <c r="F420" s="765"/>
      <c r="G420" s="765"/>
      <c r="H420" s="765"/>
      <c r="I420" s="765"/>
      <c r="J420" s="765"/>
      <c r="K420" s="765"/>
      <c r="L420" s="765"/>
      <c r="M420" s="765"/>
      <c r="N420" s="765"/>
      <c r="O420" s="765"/>
      <c r="P420" s="765"/>
      <c r="Q420" s="765"/>
      <c r="R420" s="765"/>
      <c r="S420" s="765"/>
      <c r="T420" s="765"/>
      <c r="U420" s="765"/>
      <c r="V420" s="765"/>
      <c r="W420" s="765"/>
      <c r="X420" s="766"/>
    </row>
    <row r="421" spans="1:31" s="106" customFormat="1" ht="32.25" customHeight="1">
      <c r="A421" s="105"/>
      <c r="C421" s="767" t="s">
        <v>36</v>
      </c>
      <c r="D421" s="841" t="s">
        <v>250</v>
      </c>
      <c r="E421" s="842"/>
      <c r="F421" s="842"/>
      <c r="G421" s="845" t="s">
        <v>251</v>
      </c>
      <c r="H421" s="845"/>
      <c r="I421" s="845"/>
      <c r="J421" s="845" t="s">
        <v>262</v>
      </c>
      <c r="K421" s="845"/>
      <c r="L421" s="845"/>
      <c r="M421" s="845" t="s">
        <v>329</v>
      </c>
      <c r="N421" s="845"/>
      <c r="O421" s="845"/>
      <c r="P421" s="845" t="s">
        <v>332</v>
      </c>
      <c r="Q421" s="845"/>
      <c r="R421" s="847"/>
      <c r="S421" s="847" t="s">
        <v>340</v>
      </c>
      <c r="T421" s="842"/>
      <c r="U421" s="849"/>
      <c r="V421" s="769" t="s">
        <v>7</v>
      </c>
      <c r="W421" s="770"/>
      <c r="X421" s="771"/>
    </row>
    <row r="422" spans="1:31" s="106" customFormat="1" ht="73.5" customHeight="1" thickBot="1">
      <c r="A422" s="105"/>
      <c r="C422" s="768"/>
      <c r="D422" s="843"/>
      <c r="E422" s="844"/>
      <c r="F422" s="844"/>
      <c r="G422" s="846"/>
      <c r="H422" s="846"/>
      <c r="I422" s="846"/>
      <c r="J422" s="846"/>
      <c r="K422" s="846"/>
      <c r="L422" s="846"/>
      <c r="M422" s="846"/>
      <c r="N422" s="846"/>
      <c r="O422" s="846"/>
      <c r="P422" s="846"/>
      <c r="Q422" s="846"/>
      <c r="R422" s="848"/>
      <c r="S422" s="848"/>
      <c r="T422" s="844"/>
      <c r="U422" s="850"/>
      <c r="V422" s="772"/>
      <c r="W422" s="773"/>
      <c r="X422" s="774"/>
    </row>
    <row r="423" spans="1:31" s="106" customFormat="1" ht="71.400000000000006" customHeight="1">
      <c r="A423" s="434" t="s">
        <v>33</v>
      </c>
      <c r="B423" s="435" t="s">
        <v>105</v>
      </c>
      <c r="C423" s="444" t="s">
        <v>206</v>
      </c>
      <c r="D423" s="469" t="s">
        <v>124</v>
      </c>
      <c r="E423" s="470" t="s">
        <v>125</v>
      </c>
      <c r="F423" s="470" t="s">
        <v>126</v>
      </c>
      <c r="G423" s="470" t="s">
        <v>124</v>
      </c>
      <c r="H423" s="470" t="s">
        <v>125</v>
      </c>
      <c r="I423" s="470" t="s">
        <v>126</v>
      </c>
      <c r="J423" s="470" t="s">
        <v>124</v>
      </c>
      <c r="K423" s="470" t="s">
        <v>125</v>
      </c>
      <c r="L423" s="470" t="s">
        <v>126</v>
      </c>
      <c r="M423" s="470" t="s">
        <v>124</v>
      </c>
      <c r="N423" s="470" t="s">
        <v>125</v>
      </c>
      <c r="O423" s="470" t="s">
        <v>126</v>
      </c>
      <c r="P423" s="470" t="s">
        <v>124</v>
      </c>
      <c r="Q423" s="470" t="s">
        <v>125</v>
      </c>
      <c r="R423" s="470" t="s">
        <v>126</v>
      </c>
      <c r="S423" s="470" t="s">
        <v>124</v>
      </c>
      <c r="T423" s="470" t="s">
        <v>125</v>
      </c>
      <c r="U423" s="488" t="s">
        <v>126</v>
      </c>
      <c r="V423" s="489" t="s">
        <v>124</v>
      </c>
      <c r="W423" s="479" t="s">
        <v>125</v>
      </c>
      <c r="X423" s="480" t="s">
        <v>126</v>
      </c>
      <c r="AE423" s="107"/>
    </row>
    <row r="424" spans="1:31">
      <c r="A424" s="443" t="s">
        <v>45</v>
      </c>
      <c r="B424" s="527" t="s">
        <v>47</v>
      </c>
      <c r="C424" s="439" t="s">
        <v>289</v>
      </c>
      <c r="D424" s="759"/>
      <c r="E424" s="760"/>
      <c r="F424" s="760"/>
      <c r="G424" s="760"/>
      <c r="H424" s="760"/>
      <c r="I424" s="760"/>
      <c r="J424" s="760"/>
      <c r="K424" s="760"/>
      <c r="L424" s="760"/>
      <c r="M424" s="760"/>
      <c r="N424" s="760"/>
      <c r="O424" s="760"/>
      <c r="P424" s="760"/>
      <c r="Q424" s="760"/>
      <c r="R424" s="760"/>
      <c r="S424" s="760"/>
      <c r="T424" s="760"/>
      <c r="U424" s="745"/>
      <c r="V424" s="761"/>
      <c r="W424" s="762"/>
      <c r="X424" s="763"/>
    </row>
    <row r="425" spans="1:31">
      <c r="A425" s="443">
        <v>1</v>
      </c>
      <c r="B425" s="527" t="s">
        <v>1</v>
      </c>
      <c r="C425" s="528" t="s">
        <v>133</v>
      </c>
      <c r="D425" s="520">
        <f t="shared" ref="D425:F431" si="59">V132</f>
        <v>263705631.32863849</v>
      </c>
      <c r="E425" s="473">
        <f t="shared" si="59"/>
        <v>16600180</v>
      </c>
      <c r="F425" s="519">
        <f t="shared" si="59"/>
        <v>0</v>
      </c>
      <c r="G425" s="473">
        <f t="shared" ref="G425:I431" si="60">V180</f>
        <v>0</v>
      </c>
      <c r="H425" s="473">
        <f t="shared" si="60"/>
        <v>0</v>
      </c>
      <c r="I425" s="473">
        <f t="shared" si="60"/>
        <v>156469353.97345132</v>
      </c>
      <c r="J425" s="473">
        <f t="shared" ref="J425:L431" si="61">V229</f>
        <v>215385551.61061946</v>
      </c>
      <c r="K425" s="473">
        <f t="shared" si="61"/>
        <v>0</v>
      </c>
      <c r="L425" s="473">
        <f t="shared" si="61"/>
        <v>0</v>
      </c>
      <c r="M425" s="473">
        <f t="shared" ref="M425:O431" si="62">V278</f>
        <v>13613443</v>
      </c>
      <c r="N425" s="473">
        <f t="shared" si="62"/>
        <v>0</v>
      </c>
      <c r="O425" s="473">
        <f t="shared" si="62"/>
        <v>0</v>
      </c>
      <c r="P425" s="473">
        <f t="shared" ref="P425:R431" si="63">V327</f>
        <v>95691152.424778759</v>
      </c>
      <c r="Q425" s="473">
        <f t="shared" si="63"/>
        <v>0</v>
      </c>
      <c r="R425" s="473">
        <f t="shared" si="63"/>
        <v>0</v>
      </c>
      <c r="S425" s="473">
        <f t="shared" ref="S425:U431" si="64">V376</f>
        <v>75292648.539823011</v>
      </c>
      <c r="T425" s="473">
        <f t="shared" si="64"/>
        <v>0</v>
      </c>
      <c r="U425" s="490">
        <f t="shared" si="64"/>
        <v>0</v>
      </c>
      <c r="V425" s="493">
        <f>D425+G425+J425+M425+P425+S425</f>
        <v>663688426.90385985</v>
      </c>
      <c r="W425" s="483">
        <f>E425+H425+K425+N425+Q425+T425</f>
        <v>16600180</v>
      </c>
      <c r="X425" s="484">
        <f>F425+I425+L425+O425+R425+U425</f>
        <v>156469353.97345132</v>
      </c>
    </row>
    <row r="426" spans="1:31" ht="24">
      <c r="A426" s="443">
        <v>2</v>
      </c>
      <c r="B426" s="527" t="s">
        <v>49</v>
      </c>
      <c r="C426" s="528" t="s">
        <v>134</v>
      </c>
      <c r="D426" s="520">
        <f t="shared" si="59"/>
        <v>23344769.671361502</v>
      </c>
      <c r="E426" s="473">
        <f t="shared" si="59"/>
        <v>1448743.4</v>
      </c>
      <c r="F426" s="519">
        <f t="shared" si="59"/>
        <v>0</v>
      </c>
      <c r="G426" s="473">
        <f t="shared" si="60"/>
        <v>0</v>
      </c>
      <c r="H426" s="473">
        <f t="shared" si="60"/>
        <v>0</v>
      </c>
      <c r="I426" s="473">
        <f t="shared" si="60"/>
        <v>21120704.026548672</v>
      </c>
      <c r="J426" s="473">
        <f t="shared" si="61"/>
        <v>28467759.38938053</v>
      </c>
      <c r="K426" s="473">
        <f t="shared" si="61"/>
        <v>0</v>
      </c>
      <c r="L426" s="473">
        <f t="shared" si="61"/>
        <v>0</v>
      </c>
      <c r="M426" s="473">
        <f t="shared" si="62"/>
        <v>1740748</v>
      </c>
      <c r="N426" s="473">
        <f t="shared" si="62"/>
        <v>0</v>
      </c>
      <c r="O426" s="473">
        <f t="shared" si="62"/>
        <v>0</v>
      </c>
      <c r="P426" s="473">
        <f t="shared" si="63"/>
        <v>12729246.575221239</v>
      </c>
      <c r="Q426" s="473">
        <f t="shared" si="63"/>
        <v>0</v>
      </c>
      <c r="R426" s="473">
        <f t="shared" si="63"/>
        <v>0</v>
      </c>
      <c r="S426" s="473">
        <f t="shared" si="64"/>
        <v>9853018.4601769913</v>
      </c>
      <c r="T426" s="473">
        <f t="shared" si="64"/>
        <v>0</v>
      </c>
      <c r="U426" s="490">
        <f t="shared" si="64"/>
        <v>0</v>
      </c>
      <c r="V426" s="493">
        <f t="shared" ref="V426:V442" si="65">D426+G426+J426+M426+P426+S426</f>
        <v>76135542.096140265</v>
      </c>
      <c r="W426" s="483">
        <f t="shared" ref="W426:W443" si="66">E426+H426+K426+N426+Q426+T426</f>
        <v>1448743.4</v>
      </c>
      <c r="X426" s="484">
        <f t="shared" ref="X426:X443" si="67">F426+I426+L426+O426+R426+U426</f>
        <v>21120704.026548672</v>
      </c>
    </row>
    <row r="427" spans="1:31">
      <c r="A427" s="443">
        <v>3</v>
      </c>
      <c r="B427" s="527" t="s">
        <v>2</v>
      </c>
      <c r="C427" s="528" t="s">
        <v>136</v>
      </c>
      <c r="D427" s="520">
        <f t="shared" si="59"/>
        <v>128110078</v>
      </c>
      <c r="E427" s="473">
        <f t="shared" si="59"/>
        <v>99918027.479999989</v>
      </c>
      <c r="F427" s="519">
        <f t="shared" si="59"/>
        <v>0</v>
      </c>
      <c r="G427" s="473">
        <f t="shared" si="60"/>
        <v>0</v>
      </c>
      <c r="H427" s="473">
        <f t="shared" si="60"/>
        <v>0</v>
      </c>
      <c r="I427" s="473">
        <f t="shared" si="60"/>
        <v>24285001</v>
      </c>
      <c r="J427" s="473">
        <f t="shared" si="61"/>
        <v>36863025</v>
      </c>
      <c r="K427" s="473">
        <f t="shared" si="61"/>
        <v>0</v>
      </c>
      <c r="L427" s="473">
        <f t="shared" si="61"/>
        <v>0</v>
      </c>
      <c r="M427" s="473">
        <f t="shared" si="62"/>
        <v>14204877</v>
      </c>
      <c r="N427" s="473">
        <f t="shared" si="62"/>
        <v>0</v>
      </c>
      <c r="O427" s="473">
        <f t="shared" si="62"/>
        <v>0</v>
      </c>
      <c r="P427" s="473">
        <f t="shared" si="63"/>
        <v>100702539</v>
      </c>
      <c r="Q427" s="473">
        <f t="shared" si="63"/>
        <v>0</v>
      </c>
      <c r="R427" s="473">
        <f t="shared" si="63"/>
        <v>0</v>
      </c>
      <c r="S427" s="473">
        <f t="shared" si="64"/>
        <v>237933489</v>
      </c>
      <c r="T427" s="473">
        <f t="shared" si="64"/>
        <v>0</v>
      </c>
      <c r="U427" s="490">
        <f t="shared" si="64"/>
        <v>0</v>
      </c>
      <c r="V427" s="493">
        <f t="shared" si="65"/>
        <v>517814008</v>
      </c>
      <c r="W427" s="483">
        <f t="shared" si="66"/>
        <v>99918027.479999989</v>
      </c>
      <c r="X427" s="484">
        <f t="shared" si="67"/>
        <v>24285001</v>
      </c>
    </row>
    <row r="428" spans="1:31">
      <c r="A428" s="443">
        <v>4</v>
      </c>
      <c r="B428" s="527" t="s">
        <v>43</v>
      </c>
      <c r="C428" s="528" t="s">
        <v>137</v>
      </c>
      <c r="D428" s="520">
        <f t="shared" si="59"/>
        <v>24999500</v>
      </c>
      <c r="E428" s="473">
        <f t="shared" si="59"/>
        <v>0</v>
      </c>
      <c r="F428" s="519">
        <f t="shared" si="59"/>
        <v>0</v>
      </c>
      <c r="G428" s="473">
        <f t="shared" si="60"/>
        <v>0</v>
      </c>
      <c r="H428" s="473">
        <f t="shared" si="60"/>
        <v>0</v>
      </c>
      <c r="I428" s="473">
        <f t="shared" si="60"/>
        <v>0</v>
      </c>
      <c r="J428" s="473">
        <f t="shared" si="61"/>
        <v>0</v>
      </c>
      <c r="K428" s="473">
        <f t="shared" si="61"/>
        <v>0</v>
      </c>
      <c r="L428" s="473">
        <f t="shared" si="61"/>
        <v>0</v>
      </c>
      <c r="M428" s="473">
        <f t="shared" si="62"/>
        <v>0</v>
      </c>
      <c r="N428" s="473">
        <f t="shared" si="62"/>
        <v>0</v>
      </c>
      <c r="O428" s="473">
        <f t="shared" si="62"/>
        <v>0</v>
      </c>
      <c r="P428" s="473">
        <f t="shared" si="63"/>
        <v>0</v>
      </c>
      <c r="Q428" s="473">
        <f t="shared" si="63"/>
        <v>0</v>
      </c>
      <c r="R428" s="473">
        <f t="shared" si="63"/>
        <v>0</v>
      </c>
      <c r="S428" s="473">
        <f t="shared" si="64"/>
        <v>0</v>
      </c>
      <c r="T428" s="473">
        <f t="shared" si="64"/>
        <v>0</v>
      </c>
      <c r="U428" s="490">
        <f t="shared" si="64"/>
        <v>0</v>
      </c>
      <c r="V428" s="493">
        <f t="shared" si="65"/>
        <v>24999500</v>
      </c>
      <c r="W428" s="483">
        <f t="shared" si="66"/>
        <v>0</v>
      </c>
      <c r="X428" s="484">
        <f t="shared" si="67"/>
        <v>0</v>
      </c>
    </row>
    <row r="429" spans="1:31" s="112" customFormat="1">
      <c r="A429" s="443">
        <v>5</v>
      </c>
      <c r="B429" s="527" t="s">
        <v>50</v>
      </c>
      <c r="C429" s="528" t="s">
        <v>138</v>
      </c>
      <c r="D429" s="520">
        <f t="shared" si="59"/>
        <v>3728930</v>
      </c>
      <c r="E429" s="473">
        <f t="shared" si="59"/>
        <v>7000000</v>
      </c>
      <c r="F429" s="519">
        <f t="shared" si="59"/>
        <v>0</v>
      </c>
      <c r="G429" s="473">
        <f t="shared" si="60"/>
        <v>0</v>
      </c>
      <c r="H429" s="473">
        <f t="shared" si="60"/>
        <v>0</v>
      </c>
      <c r="I429" s="473">
        <f t="shared" si="60"/>
        <v>0</v>
      </c>
      <c r="J429" s="473">
        <f t="shared" si="61"/>
        <v>0</v>
      </c>
      <c r="K429" s="473">
        <f t="shared" si="61"/>
        <v>0</v>
      </c>
      <c r="L429" s="473">
        <f t="shared" si="61"/>
        <v>0</v>
      </c>
      <c r="M429" s="473">
        <f t="shared" si="62"/>
        <v>0</v>
      </c>
      <c r="N429" s="473">
        <f t="shared" si="62"/>
        <v>0</v>
      </c>
      <c r="O429" s="473">
        <f t="shared" si="62"/>
        <v>0</v>
      </c>
      <c r="P429" s="473">
        <f t="shared" si="63"/>
        <v>0</v>
      </c>
      <c r="Q429" s="473">
        <f t="shared" si="63"/>
        <v>0</v>
      </c>
      <c r="R429" s="473">
        <f t="shared" si="63"/>
        <v>0</v>
      </c>
      <c r="S429" s="473">
        <f t="shared" si="64"/>
        <v>0</v>
      </c>
      <c r="T429" s="497">
        <f t="shared" si="64"/>
        <v>0</v>
      </c>
      <c r="U429" s="513">
        <f t="shared" si="64"/>
        <v>0</v>
      </c>
      <c r="V429" s="493">
        <f t="shared" si="65"/>
        <v>3728930</v>
      </c>
      <c r="W429" s="483">
        <f t="shared" si="66"/>
        <v>7000000</v>
      </c>
      <c r="X429" s="484">
        <f t="shared" si="67"/>
        <v>0</v>
      </c>
    </row>
    <row r="430" spans="1:31" s="112" customFormat="1">
      <c r="A430" s="443">
        <v>6</v>
      </c>
      <c r="B430" s="527" t="s">
        <v>92</v>
      </c>
      <c r="C430" s="439" t="s">
        <v>139</v>
      </c>
      <c r="D430" s="520">
        <f t="shared" si="59"/>
        <v>0</v>
      </c>
      <c r="E430" s="473">
        <f t="shared" si="59"/>
        <v>0</v>
      </c>
      <c r="F430" s="519">
        <f t="shared" si="59"/>
        <v>0</v>
      </c>
      <c r="G430" s="473">
        <f t="shared" si="60"/>
        <v>0</v>
      </c>
      <c r="H430" s="473">
        <f t="shared" si="60"/>
        <v>0</v>
      </c>
      <c r="I430" s="473">
        <f t="shared" si="60"/>
        <v>0</v>
      </c>
      <c r="J430" s="473">
        <f t="shared" si="61"/>
        <v>0</v>
      </c>
      <c r="K430" s="473">
        <f t="shared" si="61"/>
        <v>0</v>
      </c>
      <c r="L430" s="473">
        <f t="shared" si="61"/>
        <v>0</v>
      </c>
      <c r="M430" s="473">
        <f t="shared" si="62"/>
        <v>0</v>
      </c>
      <c r="N430" s="473">
        <f t="shared" si="62"/>
        <v>0</v>
      </c>
      <c r="O430" s="473">
        <f t="shared" si="62"/>
        <v>0</v>
      </c>
      <c r="P430" s="473">
        <f t="shared" si="63"/>
        <v>0</v>
      </c>
      <c r="Q430" s="473">
        <f t="shared" si="63"/>
        <v>0</v>
      </c>
      <c r="R430" s="473">
        <f t="shared" si="63"/>
        <v>0</v>
      </c>
      <c r="S430" s="497">
        <f t="shared" si="64"/>
        <v>0</v>
      </c>
      <c r="T430" s="497">
        <f t="shared" si="64"/>
        <v>0</v>
      </c>
      <c r="U430" s="513">
        <f t="shared" si="64"/>
        <v>0</v>
      </c>
      <c r="V430" s="493">
        <f t="shared" si="65"/>
        <v>0</v>
      </c>
      <c r="W430" s="483">
        <f t="shared" si="66"/>
        <v>0</v>
      </c>
      <c r="X430" s="484">
        <f t="shared" si="67"/>
        <v>0</v>
      </c>
    </row>
    <row r="431" spans="1:31" s="112" customFormat="1" ht="11.4">
      <c r="A431" s="458"/>
      <c r="B431" s="529" t="s">
        <v>51</v>
      </c>
      <c r="C431" s="530"/>
      <c r="D431" s="539">
        <f t="shared" si="59"/>
        <v>443888909</v>
      </c>
      <c r="E431" s="497">
        <f t="shared" si="59"/>
        <v>124966950.88</v>
      </c>
      <c r="F431" s="540">
        <f t="shared" si="59"/>
        <v>0</v>
      </c>
      <c r="G431" s="497">
        <f t="shared" si="60"/>
        <v>0</v>
      </c>
      <c r="H431" s="497">
        <f t="shared" si="60"/>
        <v>0</v>
      </c>
      <c r="I431" s="497">
        <f t="shared" si="60"/>
        <v>201875059</v>
      </c>
      <c r="J431" s="497">
        <f t="shared" si="61"/>
        <v>280716336</v>
      </c>
      <c r="K431" s="497">
        <f t="shared" si="61"/>
        <v>0</v>
      </c>
      <c r="L431" s="497">
        <f t="shared" si="61"/>
        <v>0</v>
      </c>
      <c r="M431" s="497">
        <f t="shared" si="62"/>
        <v>29559068</v>
      </c>
      <c r="N431" s="497">
        <f t="shared" si="62"/>
        <v>0</v>
      </c>
      <c r="O431" s="497">
        <f t="shared" si="62"/>
        <v>0</v>
      </c>
      <c r="P431" s="497">
        <f t="shared" si="63"/>
        <v>209122938</v>
      </c>
      <c r="Q431" s="497">
        <f t="shared" si="63"/>
        <v>0</v>
      </c>
      <c r="R431" s="497">
        <f t="shared" si="63"/>
        <v>0</v>
      </c>
      <c r="S431" s="494">
        <f t="shared" si="64"/>
        <v>323079156</v>
      </c>
      <c r="T431" s="541">
        <f t="shared" si="64"/>
        <v>0</v>
      </c>
      <c r="U431" s="542">
        <f t="shared" si="64"/>
        <v>0</v>
      </c>
      <c r="V431" s="543">
        <f>D431+G431+J431+M431+P431+S431</f>
        <v>1286366407</v>
      </c>
      <c r="W431" s="485">
        <f t="shared" si="66"/>
        <v>124966950.88</v>
      </c>
      <c r="X431" s="486">
        <f t="shared" si="67"/>
        <v>201875059</v>
      </c>
    </row>
    <row r="432" spans="1:31">
      <c r="A432" s="443" t="s">
        <v>74</v>
      </c>
      <c r="B432" s="527" t="s">
        <v>54</v>
      </c>
      <c r="C432" s="528"/>
      <c r="D432" s="742">
        <f t="shared" ref="D432:D443" si="68">V139</f>
        <v>0</v>
      </c>
      <c r="E432" s="743"/>
      <c r="F432" s="744"/>
      <c r="G432" s="745">
        <f t="shared" ref="G432:G443" si="69">V187</f>
        <v>0</v>
      </c>
      <c r="H432" s="743"/>
      <c r="I432" s="744"/>
      <c r="J432" s="745">
        <f t="shared" ref="J432:J443" si="70">V236</f>
        <v>0</v>
      </c>
      <c r="K432" s="743"/>
      <c r="L432" s="744"/>
      <c r="M432" s="745">
        <f t="shared" ref="M432:M443" si="71">V285</f>
        <v>0</v>
      </c>
      <c r="N432" s="743"/>
      <c r="O432" s="744"/>
      <c r="P432" s="745">
        <f t="shared" ref="P432:P443" si="72">V334</f>
        <v>0</v>
      </c>
      <c r="Q432" s="743"/>
      <c r="R432" s="744"/>
      <c r="S432" s="745">
        <f t="shared" ref="S432:S443" si="73">V383</f>
        <v>0</v>
      </c>
      <c r="T432" s="743"/>
      <c r="U432" s="746"/>
      <c r="V432" s="739">
        <f t="shared" si="65"/>
        <v>0</v>
      </c>
      <c r="W432" s="740"/>
      <c r="X432" s="741"/>
    </row>
    <row r="433" spans="1:24">
      <c r="A433" s="443">
        <v>7</v>
      </c>
      <c r="B433" s="527" t="s">
        <v>56</v>
      </c>
      <c r="C433" s="528" t="s">
        <v>140</v>
      </c>
      <c r="D433" s="520">
        <f t="shared" si="68"/>
        <v>1016000</v>
      </c>
      <c r="E433" s="473">
        <f t="shared" ref="E433:F437" si="74">W140</f>
        <v>52520000</v>
      </c>
      <c r="F433" s="519">
        <f t="shared" si="74"/>
        <v>0</v>
      </c>
      <c r="G433" s="473">
        <f t="shared" si="69"/>
        <v>0</v>
      </c>
      <c r="H433" s="473">
        <f t="shared" ref="H433:I437" si="75">W188</f>
        <v>0</v>
      </c>
      <c r="I433" s="473">
        <f t="shared" si="75"/>
        <v>0</v>
      </c>
      <c r="J433" s="473">
        <f t="shared" si="70"/>
        <v>0</v>
      </c>
      <c r="K433" s="473">
        <f t="shared" ref="K433:L437" si="76">W237</f>
        <v>0</v>
      </c>
      <c r="L433" s="473">
        <f t="shared" si="76"/>
        <v>0</v>
      </c>
      <c r="M433" s="473">
        <f t="shared" si="71"/>
        <v>0</v>
      </c>
      <c r="N433" s="473">
        <f t="shared" ref="N433:O437" si="77">W286</f>
        <v>0</v>
      </c>
      <c r="O433" s="473">
        <f t="shared" si="77"/>
        <v>0</v>
      </c>
      <c r="P433" s="473">
        <f t="shared" si="72"/>
        <v>0</v>
      </c>
      <c r="Q433" s="473">
        <f t="shared" ref="Q433:R437" si="78">W335</f>
        <v>0</v>
      </c>
      <c r="R433" s="473">
        <f t="shared" si="78"/>
        <v>0</v>
      </c>
      <c r="S433" s="473">
        <f t="shared" si="73"/>
        <v>1600000</v>
      </c>
      <c r="T433" s="473">
        <f t="shared" ref="T433:U437" si="79">W384</f>
        <v>0</v>
      </c>
      <c r="U433" s="490">
        <f t="shared" si="79"/>
        <v>0</v>
      </c>
      <c r="V433" s="493">
        <f t="shared" si="65"/>
        <v>2616000</v>
      </c>
      <c r="W433" s="483">
        <f t="shared" si="66"/>
        <v>52520000</v>
      </c>
      <c r="X433" s="484">
        <f t="shared" si="67"/>
        <v>0</v>
      </c>
    </row>
    <row r="434" spans="1:24" s="112" customFormat="1">
      <c r="A434" s="443">
        <v>8</v>
      </c>
      <c r="B434" s="527" t="s">
        <v>57</v>
      </c>
      <c r="C434" s="528" t="s">
        <v>141</v>
      </c>
      <c r="D434" s="520">
        <f t="shared" si="68"/>
        <v>0</v>
      </c>
      <c r="E434" s="473">
        <f t="shared" si="74"/>
        <v>63634632</v>
      </c>
      <c r="F434" s="519">
        <f t="shared" si="74"/>
        <v>0</v>
      </c>
      <c r="G434" s="473">
        <f t="shared" si="69"/>
        <v>0</v>
      </c>
      <c r="H434" s="473">
        <f t="shared" si="75"/>
        <v>0</v>
      </c>
      <c r="I434" s="473">
        <f t="shared" si="75"/>
        <v>0</v>
      </c>
      <c r="J434" s="473">
        <f t="shared" si="70"/>
        <v>2118360</v>
      </c>
      <c r="K434" s="473">
        <f t="shared" si="76"/>
        <v>0</v>
      </c>
      <c r="L434" s="473">
        <f t="shared" si="76"/>
        <v>0</v>
      </c>
      <c r="M434" s="473">
        <f t="shared" si="71"/>
        <v>0</v>
      </c>
      <c r="N434" s="473">
        <f t="shared" si="77"/>
        <v>0</v>
      </c>
      <c r="O434" s="473">
        <f t="shared" si="77"/>
        <v>0</v>
      </c>
      <c r="P434" s="473">
        <f t="shared" si="72"/>
        <v>0</v>
      </c>
      <c r="Q434" s="473">
        <f t="shared" si="78"/>
        <v>0</v>
      </c>
      <c r="R434" s="473">
        <f t="shared" si="78"/>
        <v>0</v>
      </c>
      <c r="S434" s="473">
        <f t="shared" si="73"/>
        <v>0</v>
      </c>
      <c r="T434" s="473">
        <f t="shared" si="79"/>
        <v>0</v>
      </c>
      <c r="U434" s="490">
        <f t="shared" si="79"/>
        <v>0</v>
      </c>
      <c r="V434" s="493">
        <f t="shared" si="65"/>
        <v>2118360</v>
      </c>
      <c r="W434" s="483">
        <f t="shared" si="66"/>
        <v>63634632</v>
      </c>
      <c r="X434" s="484">
        <f t="shared" si="67"/>
        <v>0</v>
      </c>
    </row>
    <row r="435" spans="1:24" s="112" customFormat="1">
      <c r="A435" s="443">
        <v>9</v>
      </c>
      <c r="B435" s="527" t="s">
        <v>58</v>
      </c>
      <c r="C435" s="528" t="s">
        <v>142</v>
      </c>
      <c r="D435" s="520">
        <f t="shared" si="68"/>
        <v>1000000</v>
      </c>
      <c r="E435" s="473">
        <f t="shared" si="74"/>
        <v>3000000</v>
      </c>
      <c r="F435" s="519">
        <f t="shared" si="74"/>
        <v>0</v>
      </c>
      <c r="G435" s="473">
        <f t="shared" si="69"/>
        <v>0</v>
      </c>
      <c r="H435" s="473">
        <f t="shared" si="75"/>
        <v>0</v>
      </c>
      <c r="I435" s="473">
        <f t="shared" si="75"/>
        <v>0</v>
      </c>
      <c r="J435" s="473">
        <f t="shared" si="70"/>
        <v>0</v>
      </c>
      <c r="K435" s="473">
        <f t="shared" si="76"/>
        <v>0</v>
      </c>
      <c r="L435" s="473">
        <f t="shared" si="76"/>
        <v>0</v>
      </c>
      <c r="M435" s="473">
        <f t="shared" si="71"/>
        <v>0</v>
      </c>
      <c r="N435" s="473">
        <f t="shared" si="77"/>
        <v>0</v>
      </c>
      <c r="O435" s="473">
        <f t="shared" si="77"/>
        <v>0</v>
      </c>
      <c r="P435" s="473">
        <f t="shared" si="72"/>
        <v>0</v>
      </c>
      <c r="Q435" s="473">
        <f t="shared" si="78"/>
        <v>0</v>
      </c>
      <c r="R435" s="473">
        <f t="shared" si="78"/>
        <v>0</v>
      </c>
      <c r="S435" s="497">
        <f t="shared" si="73"/>
        <v>0</v>
      </c>
      <c r="T435" s="497">
        <f t="shared" si="79"/>
        <v>0</v>
      </c>
      <c r="U435" s="513">
        <f t="shared" si="79"/>
        <v>0</v>
      </c>
      <c r="V435" s="493">
        <f t="shared" si="65"/>
        <v>1000000</v>
      </c>
      <c r="W435" s="483">
        <f t="shared" si="66"/>
        <v>3000000</v>
      </c>
      <c r="X435" s="484">
        <f t="shared" si="67"/>
        <v>0</v>
      </c>
    </row>
    <row r="436" spans="1:24">
      <c r="A436" s="443">
        <v>10</v>
      </c>
      <c r="B436" s="527" t="s">
        <v>13</v>
      </c>
      <c r="C436" s="528" t="s">
        <v>139</v>
      </c>
      <c r="D436" s="520">
        <f t="shared" si="68"/>
        <v>0</v>
      </c>
      <c r="E436" s="473">
        <f t="shared" si="74"/>
        <v>49999999</v>
      </c>
      <c r="F436" s="519">
        <f t="shared" si="74"/>
        <v>0</v>
      </c>
      <c r="G436" s="473">
        <f t="shared" si="69"/>
        <v>0</v>
      </c>
      <c r="H436" s="473">
        <f t="shared" si="75"/>
        <v>0</v>
      </c>
      <c r="I436" s="473">
        <f t="shared" si="75"/>
        <v>0</v>
      </c>
      <c r="J436" s="473">
        <f t="shared" si="70"/>
        <v>0</v>
      </c>
      <c r="K436" s="473">
        <f t="shared" si="76"/>
        <v>0</v>
      </c>
      <c r="L436" s="473">
        <f t="shared" si="76"/>
        <v>0</v>
      </c>
      <c r="M436" s="473">
        <f t="shared" si="71"/>
        <v>0</v>
      </c>
      <c r="N436" s="473">
        <f t="shared" si="77"/>
        <v>0</v>
      </c>
      <c r="O436" s="473">
        <f t="shared" si="77"/>
        <v>0</v>
      </c>
      <c r="P436" s="473">
        <f t="shared" si="72"/>
        <v>0</v>
      </c>
      <c r="Q436" s="473">
        <f t="shared" si="78"/>
        <v>0</v>
      </c>
      <c r="R436" s="473">
        <f t="shared" si="78"/>
        <v>0</v>
      </c>
      <c r="S436" s="475">
        <f t="shared" si="73"/>
        <v>0</v>
      </c>
      <c r="T436" s="475">
        <f t="shared" si="79"/>
        <v>0</v>
      </c>
      <c r="U436" s="476">
        <f t="shared" si="79"/>
        <v>0</v>
      </c>
      <c r="V436" s="493">
        <f t="shared" si="65"/>
        <v>0</v>
      </c>
      <c r="W436" s="483">
        <f t="shared" si="66"/>
        <v>49999999</v>
      </c>
      <c r="X436" s="484">
        <f t="shared" si="67"/>
        <v>0</v>
      </c>
    </row>
    <row r="437" spans="1:24" s="112" customFormat="1" ht="11.4">
      <c r="A437" s="458"/>
      <c r="B437" s="529" t="s">
        <v>59</v>
      </c>
      <c r="C437" s="530"/>
      <c r="D437" s="539">
        <f t="shared" si="68"/>
        <v>2016000</v>
      </c>
      <c r="E437" s="497">
        <f t="shared" si="74"/>
        <v>169154631</v>
      </c>
      <c r="F437" s="540">
        <f t="shared" si="74"/>
        <v>0</v>
      </c>
      <c r="G437" s="497">
        <f t="shared" si="69"/>
        <v>0</v>
      </c>
      <c r="H437" s="497">
        <f t="shared" si="75"/>
        <v>0</v>
      </c>
      <c r="I437" s="497">
        <f t="shared" si="75"/>
        <v>0</v>
      </c>
      <c r="J437" s="497">
        <f t="shared" si="70"/>
        <v>2118360</v>
      </c>
      <c r="K437" s="497">
        <f t="shared" si="76"/>
        <v>0</v>
      </c>
      <c r="L437" s="497">
        <f t="shared" si="76"/>
        <v>0</v>
      </c>
      <c r="M437" s="497">
        <f t="shared" si="71"/>
        <v>0</v>
      </c>
      <c r="N437" s="497">
        <f t="shared" si="77"/>
        <v>0</v>
      </c>
      <c r="O437" s="497">
        <f t="shared" si="77"/>
        <v>0</v>
      </c>
      <c r="P437" s="497">
        <f t="shared" si="72"/>
        <v>0</v>
      </c>
      <c r="Q437" s="497">
        <f t="shared" si="78"/>
        <v>0</v>
      </c>
      <c r="R437" s="497">
        <f t="shared" si="78"/>
        <v>0</v>
      </c>
      <c r="S437" s="477">
        <f t="shared" si="73"/>
        <v>1600000</v>
      </c>
      <c r="T437" s="477">
        <f t="shared" si="79"/>
        <v>0</v>
      </c>
      <c r="U437" s="478">
        <f t="shared" si="79"/>
        <v>0</v>
      </c>
      <c r="V437" s="543">
        <f t="shared" si="65"/>
        <v>5734360</v>
      </c>
      <c r="W437" s="485">
        <f t="shared" si="66"/>
        <v>169154631</v>
      </c>
      <c r="X437" s="486">
        <f t="shared" si="67"/>
        <v>0</v>
      </c>
    </row>
    <row r="438" spans="1:24">
      <c r="A438" s="443" t="s">
        <v>75</v>
      </c>
      <c r="B438" s="527" t="s">
        <v>76</v>
      </c>
      <c r="C438" s="439"/>
      <c r="D438" s="742">
        <f t="shared" si="68"/>
        <v>0</v>
      </c>
      <c r="E438" s="743"/>
      <c r="F438" s="744"/>
      <c r="G438" s="745">
        <f t="shared" si="69"/>
        <v>0</v>
      </c>
      <c r="H438" s="743"/>
      <c r="I438" s="744"/>
      <c r="J438" s="745">
        <f t="shared" si="70"/>
        <v>0</v>
      </c>
      <c r="K438" s="743"/>
      <c r="L438" s="744"/>
      <c r="M438" s="745">
        <f t="shared" si="71"/>
        <v>0</v>
      </c>
      <c r="N438" s="743"/>
      <c r="O438" s="744"/>
      <c r="P438" s="745">
        <f t="shared" si="72"/>
        <v>0</v>
      </c>
      <c r="Q438" s="743"/>
      <c r="R438" s="744"/>
      <c r="S438" s="745">
        <f t="shared" si="73"/>
        <v>0</v>
      </c>
      <c r="T438" s="743"/>
      <c r="U438" s="746"/>
      <c r="V438" s="739">
        <f t="shared" si="65"/>
        <v>0</v>
      </c>
      <c r="W438" s="740"/>
      <c r="X438" s="741"/>
    </row>
    <row r="439" spans="1:24">
      <c r="A439" s="443">
        <v>11</v>
      </c>
      <c r="B439" s="525" t="s">
        <v>259</v>
      </c>
      <c r="C439" s="528" t="s">
        <v>130</v>
      </c>
      <c r="D439" s="520">
        <f t="shared" si="68"/>
        <v>0</v>
      </c>
      <c r="E439" s="473">
        <f t="shared" ref="E439:F443" si="80">W146</f>
        <v>0</v>
      </c>
      <c r="F439" s="519">
        <f t="shared" si="80"/>
        <v>0</v>
      </c>
      <c r="G439" s="473">
        <f t="shared" si="69"/>
        <v>0</v>
      </c>
      <c r="H439" s="473">
        <f t="shared" ref="H439:I443" si="81">W194</f>
        <v>0</v>
      </c>
      <c r="I439" s="473">
        <f t="shared" si="81"/>
        <v>0</v>
      </c>
      <c r="J439" s="473">
        <f t="shared" si="70"/>
        <v>0</v>
      </c>
      <c r="K439" s="473">
        <f t="shared" ref="K439:L443" si="82">W243</f>
        <v>0</v>
      </c>
      <c r="L439" s="473">
        <f t="shared" si="82"/>
        <v>0</v>
      </c>
      <c r="M439" s="473">
        <f t="shared" si="71"/>
        <v>0</v>
      </c>
      <c r="N439" s="473">
        <f t="shared" ref="N439:O443" si="83">W292</f>
        <v>0</v>
      </c>
      <c r="O439" s="473">
        <f t="shared" si="83"/>
        <v>0</v>
      </c>
      <c r="P439" s="473">
        <f t="shared" si="72"/>
        <v>0</v>
      </c>
      <c r="Q439" s="473">
        <f t="shared" ref="Q439:R443" si="84">W341</f>
        <v>0</v>
      </c>
      <c r="R439" s="473">
        <f t="shared" si="84"/>
        <v>0</v>
      </c>
      <c r="S439" s="473">
        <f t="shared" si="73"/>
        <v>0</v>
      </c>
      <c r="T439" s="473">
        <f t="shared" ref="T439:U443" si="85">W390</f>
        <v>0</v>
      </c>
      <c r="U439" s="490">
        <f t="shared" si="85"/>
        <v>0</v>
      </c>
      <c r="V439" s="493">
        <f t="shared" si="65"/>
        <v>0</v>
      </c>
      <c r="W439" s="483">
        <f t="shared" si="66"/>
        <v>0</v>
      </c>
      <c r="X439" s="484">
        <f t="shared" si="67"/>
        <v>0</v>
      </c>
    </row>
    <row r="440" spans="1:24">
      <c r="A440" s="443">
        <v>12</v>
      </c>
      <c r="B440" s="525" t="s">
        <v>260</v>
      </c>
      <c r="C440" s="528" t="s">
        <v>131</v>
      </c>
      <c r="D440" s="520">
        <f t="shared" si="68"/>
        <v>0</v>
      </c>
      <c r="E440" s="473">
        <f t="shared" si="80"/>
        <v>40000000</v>
      </c>
      <c r="F440" s="519">
        <f t="shared" si="80"/>
        <v>0</v>
      </c>
      <c r="G440" s="473">
        <f t="shared" si="69"/>
        <v>0</v>
      </c>
      <c r="H440" s="473">
        <f t="shared" si="81"/>
        <v>0</v>
      </c>
      <c r="I440" s="473">
        <f t="shared" si="81"/>
        <v>0</v>
      </c>
      <c r="J440" s="473">
        <f t="shared" si="70"/>
        <v>0</v>
      </c>
      <c r="K440" s="473">
        <f t="shared" si="82"/>
        <v>0</v>
      </c>
      <c r="L440" s="473">
        <f t="shared" si="82"/>
        <v>0</v>
      </c>
      <c r="M440" s="473">
        <f t="shared" si="71"/>
        <v>0</v>
      </c>
      <c r="N440" s="473">
        <f t="shared" si="83"/>
        <v>0</v>
      </c>
      <c r="O440" s="473">
        <f t="shared" si="83"/>
        <v>0</v>
      </c>
      <c r="P440" s="473">
        <f t="shared" si="72"/>
        <v>0</v>
      </c>
      <c r="Q440" s="473">
        <f t="shared" si="84"/>
        <v>0</v>
      </c>
      <c r="R440" s="473">
        <f t="shared" si="84"/>
        <v>0</v>
      </c>
      <c r="S440" s="492">
        <f t="shared" si="73"/>
        <v>0</v>
      </c>
      <c r="T440" s="521">
        <f t="shared" si="85"/>
        <v>0</v>
      </c>
      <c r="U440" s="522">
        <f t="shared" si="85"/>
        <v>0</v>
      </c>
      <c r="V440" s="493">
        <f t="shared" si="65"/>
        <v>0</v>
      </c>
      <c r="W440" s="483">
        <f t="shared" si="66"/>
        <v>40000000</v>
      </c>
      <c r="X440" s="484">
        <f t="shared" si="67"/>
        <v>0</v>
      </c>
    </row>
    <row r="441" spans="1:24" ht="24">
      <c r="A441" s="443">
        <v>13</v>
      </c>
      <c r="B441" s="526" t="s">
        <v>148</v>
      </c>
      <c r="C441" s="439" t="s">
        <v>132</v>
      </c>
      <c r="D441" s="520">
        <f t="shared" si="68"/>
        <v>25162381</v>
      </c>
      <c r="E441" s="473">
        <f t="shared" si="80"/>
        <v>0</v>
      </c>
      <c r="F441" s="519">
        <f t="shared" si="80"/>
        <v>0</v>
      </c>
      <c r="G441" s="473">
        <f t="shared" si="69"/>
        <v>0</v>
      </c>
      <c r="H441" s="473">
        <f t="shared" si="81"/>
        <v>0</v>
      </c>
      <c r="I441" s="473">
        <f t="shared" si="81"/>
        <v>0</v>
      </c>
      <c r="J441" s="473">
        <f t="shared" si="70"/>
        <v>0</v>
      </c>
      <c r="K441" s="473">
        <f t="shared" si="82"/>
        <v>0</v>
      </c>
      <c r="L441" s="473">
        <f t="shared" si="82"/>
        <v>0</v>
      </c>
      <c r="M441" s="473">
        <f t="shared" si="71"/>
        <v>0</v>
      </c>
      <c r="N441" s="473">
        <f t="shared" si="83"/>
        <v>0</v>
      </c>
      <c r="O441" s="473">
        <f t="shared" si="83"/>
        <v>0</v>
      </c>
      <c r="P441" s="473">
        <f t="shared" si="72"/>
        <v>0</v>
      </c>
      <c r="Q441" s="473">
        <f t="shared" si="84"/>
        <v>0</v>
      </c>
      <c r="R441" s="473">
        <f t="shared" si="84"/>
        <v>0</v>
      </c>
      <c r="S441" s="473">
        <f t="shared" si="73"/>
        <v>0</v>
      </c>
      <c r="T441" s="473">
        <f t="shared" si="85"/>
        <v>0</v>
      </c>
      <c r="U441" s="490">
        <f t="shared" si="85"/>
        <v>0</v>
      </c>
      <c r="V441" s="493">
        <f t="shared" si="65"/>
        <v>25162381</v>
      </c>
      <c r="W441" s="483">
        <f t="shared" si="66"/>
        <v>0</v>
      </c>
      <c r="X441" s="484">
        <f t="shared" si="67"/>
        <v>0</v>
      </c>
    </row>
    <row r="442" spans="1:24">
      <c r="A442" s="458"/>
      <c r="B442" s="529" t="s">
        <v>89</v>
      </c>
      <c r="C442" s="441"/>
      <c r="D442" s="520">
        <f t="shared" si="68"/>
        <v>25162381</v>
      </c>
      <c r="E442" s="473">
        <f t="shared" si="80"/>
        <v>40000000</v>
      </c>
      <c r="F442" s="519">
        <f t="shared" si="80"/>
        <v>0</v>
      </c>
      <c r="G442" s="473">
        <f t="shared" si="69"/>
        <v>0</v>
      </c>
      <c r="H442" s="473">
        <f t="shared" si="81"/>
        <v>0</v>
      </c>
      <c r="I442" s="473">
        <f t="shared" si="81"/>
        <v>0</v>
      </c>
      <c r="J442" s="473">
        <f t="shared" si="70"/>
        <v>0</v>
      </c>
      <c r="K442" s="473">
        <f t="shared" si="82"/>
        <v>0</v>
      </c>
      <c r="L442" s="473">
        <f t="shared" si="82"/>
        <v>0</v>
      </c>
      <c r="M442" s="473">
        <f t="shared" si="71"/>
        <v>0</v>
      </c>
      <c r="N442" s="473">
        <f t="shared" si="83"/>
        <v>0</v>
      </c>
      <c r="O442" s="473">
        <f t="shared" si="83"/>
        <v>0</v>
      </c>
      <c r="P442" s="473">
        <f t="shared" si="72"/>
        <v>0</v>
      </c>
      <c r="Q442" s="473">
        <f t="shared" si="84"/>
        <v>0</v>
      </c>
      <c r="R442" s="473">
        <f t="shared" si="84"/>
        <v>0</v>
      </c>
      <c r="S442" s="473">
        <f t="shared" si="73"/>
        <v>0</v>
      </c>
      <c r="T442" s="473">
        <f t="shared" si="85"/>
        <v>0</v>
      </c>
      <c r="U442" s="490">
        <f t="shared" si="85"/>
        <v>0</v>
      </c>
      <c r="V442" s="493">
        <f t="shared" si="65"/>
        <v>25162381</v>
      </c>
      <c r="W442" s="483">
        <f t="shared" si="66"/>
        <v>40000000</v>
      </c>
      <c r="X442" s="484">
        <f t="shared" si="67"/>
        <v>0</v>
      </c>
    </row>
    <row r="443" spans="1:24" s="112" customFormat="1" thickBot="1">
      <c r="A443" s="462"/>
      <c r="B443" s="531" t="s">
        <v>97</v>
      </c>
      <c r="C443" s="442"/>
      <c r="D443" s="544">
        <f t="shared" si="68"/>
        <v>471067290</v>
      </c>
      <c r="E443" s="503">
        <f t="shared" si="80"/>
        <v>334121581.88</v>
      </c>
      <c r="F443" s="466">
        <f t="shared" si="80"/>
        <v>0</v>
      </c>
      <c r="G443" s="503">
        <f t="shared" si="69"/>
        <v>0</v>
      </c>
      <c r="H443" s="503">
        <f t="shared" si="81"/>
        <v>0</v>
      </c>
      <c r="I443" s="503">
        <f t="shared" si="81"/>
        <v>201875059</v>
      </c>
      <c r="J443" s="503">
        <f t="shared" si="70"/>
        <v>282834696</v>
      </c>
      <c r="K443" s="503">
        <f t="shared" si="82"/>
        <v>0</v>
      </c>
      <c r="L443" s="503">
        <f t="shared" si="82"/>
        <v>0</v>
      </c>
      <c r="M443" s="503">
        <f t="shared" si="71"/>
        <v>29559068</v>
      </c>
      <c r="N443" s="503">
        <f t="shared" si="83"/>
        <v>0</v>
      </c>
      <c r="O443" s="503">
        <f t="shared" si="83"/>
        <v>0</v>
      </c>
      <c r="P443" s="503">
        <f t="shared" si="72"/>
        <v>209122938</v>
      </c>
      <c r="Q443" s="503">
        <f t="shared" si="84"/>
        <v>0</v>
      </c>
      <c r="R443" s="503">
        <f t="shared" si="84"/>
        <v>0</v>
      </c>
      <c r="S443" s="545">
        <f t="shared" si="73"/>
        <v>324679156</v>
      </c>
      <c r="T443" s="546">
        <f t="shared" si="85"/>
        <v>0</v>
      </c>
      <c r="U443" s="547">
        <f t="shared" si="85"/>
        <v>0</v>
      </c>
      <c r="V443" s="548">
        <f>D443+G443+J443+M443+P443+S443</f>
        <v>1317263148</v>
      </c>
      <c r="W443" s="487">
        <f t="shared" si="66"/>
        <v>334121581.88</v>
      </c>
      <c r="X443" s="549">
        <f t="shared" si="67"/>
        <v>201875059</v>
      </c>
    </row>
  </sheetData>
  <mergeCells count="394">
    <mergeCell ref="G4:I4"/>
    <mergeCell ref="J4:L4"/>
    <mergeCell ref="M4:O4"/>
    <mergeCell ref="P4:R4"/>
    <mergeCell ref="S4:U4"/>
    <mergeCell ref="V4:X4"/>
    <mergeCell ref="C2:X2"/>
    <mergeCell ref="C3:C4"/>
    <mergeCell ref="D3:F3"/>
    <mergeCell ref="G3:I3"/>
    <mergeCell ref="J3:L3"/>
    <mergeCell ref="M3:O3"/>
    <mergeCell ref="P3:R3"/>
    <mergeCell ref="S3:U3"/>
    <mergeCell ref="V3:X3"/>
    <mergeCell ref="D4:F4"/>
    <mergeCell ref="C28:X28"/>
    <mergeCell ref="C29:C30"/>
    <mergeCell ref="D29:F29"/>
    <mergeCell ref="G29:I29"/>
    <mergeCell ref="J29:L29"/>
    <mergeCell ref="M29:O29"/>
    <mergeCell ref="P29:R29"/>
    <mergeCell ref="S29:U29"/>
    <mergeCell ref="V29:X29"/>
    <mergeCell ref="V30:X30"/>
    <mergeCell ref="D32:F32"/>
    <mergeCell ref="G32:I32"/>
    <mergeCell ref="J32:L32"/>
    <mergeCell ref="M32:O32"/>
    <mergeCell ref="P32:R32"/>
    <mergeCell ref="S32:U32"/>
    <mergeCell ref="V32:X32"/>
    <mergeCell ref="D30:F30"/>
    <mergeCell ref="G30:I30"/>
    <mergeCell ref="J30:L30"/>
    <mergeCell ref="M30:O30"/>
    <mergeCell ref="P30:R30"/>
    <mergeCell ref="S30:U30"/>
    <mergeCell ref="P55:R55"/>
    <mergeCell ref="S55:U55"/>
    <mergeCell ref="V55:X55"/>
    <mergeCell ref="C53:X53"/>
    <mergeCell ref="C54:C55"/>
    <mergeCell ref="D54:F54"/>
    <mergeCell ref="G54:I54"/>
    <mergeCell ref="J54:L54"/>
    <mergeCell ref="M54:O54"/>
    <mergeCell ref="P54:R54"/>
    <mergeCell ref="S54:U54"/>
    <mergeCell ref="V54:X54"/>
    <mergeCell ref="D55:F55"/>
    <mergeCell ref="D91:F91"/>
    <mergeCell ref="V81:X81"/>
    <mergeCell ref="D83:F83"/>
    <mergeCell ref="G83:I83"/>
    <mergeCell ref="J83:L83"/>
    <mergeCell ref="M83:O83"/>
    <mergeCell ref="P83:R83"/>
    <mergeCell ref="S83:U83"/>
    <mergeCell ref="V83:X83"/>
    <mergeCell ref="D81:F81"/>
    <mergeCell ref="G81:I81"/>
    <mergeCell ref="J81:L81"/>
    <mergeCell ref="M81:O81"/>
    <mergeCell ref="P81:R81"/>
    <mergeCell ref="S81:U81"/>
    <mergeCell ref="G91:I91"/>
    <mergeCell ref="J91:L91"/>
    <mergeCell ref="M91:O91"/>
    <mergeCell ref="P91:R91"/>
    <mergeCell ref="S91:U91"/>
    <mergeCell ref="V91:X91"/>
    <mergeCell ref="M129:O129"/>
    <mergeCell ref="P129:R129"/>
    <mergeCell ref="S129:U129"/>
    <mergeCell ref="D131:F131"/>
    <mergeCell ref="G131:I131"/>
    <mergeCell ref="J131:L131"/>
    <mergeCell ref="M131:O131"/>
    <mergeCell ref="P131:R131"/>
    <mergeCell ref="C127:X127"/>
    <mergeCell ref="C128:C129"/>
    <mergeCell ref="D128:F128"/>
    <mergeCell ref="G128:I128"/>
    <mergeCell ref="J128:L128"/>
    <mergeCell ref="M128:O128"/>
    <mergeCell ref="P128:R128"/>
    <mergeCell ref="S128:U128"/>
    <mergeCell ref="V128:X129"/>
    <mergeCell ref="D129:F129"/>
    <mergeCell ref="C175:X175"/>
    <mergeCell ref="C176:C177"/>
    <mergeCell ref="D176:F176"/>
    <mergeCell ref="G176:I176"/>
    <mergeCell ref="J176:L176"/>
    <mergeCell ref="M176:O176"/>
    <mergeCell ref="P176:R176"/>
    <mergeCell ref="S176:U176"/>
    <mergeCell ref="V176:X177"/>
    <mergeCell ref="D177:F177"/>
    <mergeCell ref="G177:I177"/>
    <mergeCell ref="J177:L177"/>
    <mergeCell ref="M177:O177"/>
    <mergeCell ref="P177:R177"/>
    <mergeCell ref="S177:U177"/>
    <mergeCell ref="V179:X179"/>
    <mergeCell ref="D187:F187"/>
    <mergeCell ref="G187:I187"/>
    <mergeCell ref="J187:L187"/>
    <mergeCell ref="M187:O187"/>
    <mergeCell ref="P187:R187"/>
    <mergeCell ref="S187:U187"/>
    <mergeCell ref="V187:X187"/>
    <mergeCell ref="D179:F179"/>
    <mergeCell ref="G179:I179"/>
    <mergeCell ref="J179:L179"/>
    <mergeCell ref="M179:O179"/>
    <mergeCell ref="P179:R179"/>
    <mergeCell ref="S179:U179"/>
    <mergeCell ref="V372:X373"/>
    <mergeCell ref="M275:O275"/>
    <mergeCell ref="P275:R275"/>
    <mergeCell ref="S275:U275"/>
    <mergeCell ref="V277:X277"/>
    <mergeCell ref="D285:F285"/>
    <mergeCell ref="G285:I285"/>
    <mergeCell ref="J285:L285"/>
    <mergeCell ref="M285:O285"/>
    <mergeCell ref="P285:R285"/>
    <mergeCell ref="S285:U285"/>
    <mergeCell ref="D277:F277"/>
    <mergeCell ref="G277:I277"/>
    <mergeCell ref="J277:L277"/>
    <mergeCell ref="M277:O277"/>
    <mergeCell ref="P277:R277"/>
    <mergeCell ref="D275:F275"/>
    <mergeCell ref="D334:F334"/>
    <mergeCell ref="G334:I334"/>
    <mergeCell ref="J334:L334"/>
    <mergeCell ref="M334:O334"/>
    <mergeCell ref="P334:R334"/>
    <mergeCell ref="S334:U334"/>
    <mergeCell ref="S277:U277"/>
    <mergeCell ref="S6:U6"/>
    <mergeCell ref="D14:F14"/>
    <mergeCell ref="G14:I14"/>
    <mergeCell ref="J14:L14"/>
    <mergeCell ref="V424:X424"/>
    <mergeCell ref="D424:F424"/>
    <mergeCell ref="G424:I424"/>
    <mergeCell ref="J424:L424"/>
    <mergeCell ref="M424:O424"/>
    <mergeCell ref="P424:R424"/>
    <mergeCell ref="S424:U424"/>
    <mergeCell ref="C420:X420"/>
    <mergeCell ref="C421:C422"/>
    <mergeCell ref="D421:F422"/>
    <mergeCell ref="G421:I422"/>
    <mergeCell ref="J421:L422"/>
    <mergeCell ref="M421:O422"/>
    <mergeCell ref="P421:R422"/>
    <mergeCell ref="S421:U422"/>
    <mergeCell ref="V421:X422"/>
    <mergeCell ref="D373:F373"/>
    <mergeCell ref="G373:I373"/>
    <mergeCell ref="J373:L373"/>
    <mergeCell ref="M373:O373"/>
    <mergeCell ref="V6:X6"/>
    <mergeCell ref="V14:X14"/>
    <mergeCell ref="V20:X20"/>
    <mergeCell ref="D40:F40"/>
    <mergeCell ref="G40:I40"/>
    <mergeCell ref="J40:L40"/>
    <mergeCell ref="M40:O40"/>
    <mergeCell ref="P40:R40"/>
    <mergeCell ref="S40:U40"/>
    <mergeCell ref="V40:X40"/>
    <mergeCell ref="M14:O14"/>
    <mergeCell ref="P14:R14"/>
    <mergeCell ref="S14:U14"/>
    <mergeCell ref="D20:F20"/>
    <mergeCell ref="G20:I20"/>
    <mergeCell ref="J20:L20"/>
    <mergeCell ref="M20:O20"/>
    <mergeCell ref="P20:R20"/>
    <mergeCell ref="S20:U20"/>
    <mergeCell ref="D6:F6"/>
    <mergeCell ref="G6:I6"/>
    <mergeCell ref="J6:L6"/>
    <mergeCell ref="M6:O6"/>
    <mergeCell ref="P6:R6"/>
    <mergeCell ref="V46:X46"/>
    <mergeCell ref="D65:F65"/>
    <mergeCell ref="G65:I65"/>
    <mergeCell ref="J65:L65"/>
    <mergeCell ref="M65:O65"/>
    <mergeCell ref="P65:R65"/>
    <mergeCell ref="S65:U65"/>
    <mergeCell ref="V65:X65"/>
    <mergeCell ref="D46:F46"/>
    <mergeCell ref="G46:I46"/>
    <mergeCell ref="J46:L46"/>
    <mergeCell ref="M46:O46"/>
    <mergeCell ref="P46:R46"/>
    <mergeCell ref="S46:U46"/>
    <mergeCell ref="V57:X57"/>
    <mergeCell ref="D57:F57"/>
    <mergeCell ref="G57:I57"/>
    <mergeCell ref="J57:L57"/>
    <mergeCell ref="M57:O57"/>
    <mergeCell ref="P57:R57"/>
    <mergeCell ref="S57:U57"/>
    <mergeCell ref="G55:I55"/>
    <mergeCell ref="J55:L55"/>
    <mergeCell ref="M55:O55"/>
    <mergeCell ref="G71:I71"/>
    <mergeCell ref="J71:L71"/>
    <mergeCell ref="M71:O71"/>
    <mergeCell ref="P71:R71"/>
    <mergeCell ref="S71:U71"/>
    <mergeCell ref="V71:X71"/>
    <mergeCell ref="C79:X79"/>
    <mergeCell ref="C80:C81"/>
    <mergeCell ref="D80:F80"/>
    <mergeCell ref="G80:I80"/>
    <mergeCell ref="J80:L80"/>
    <mergeCell ref="M80:O80"/>
    <mergeCell ref="P80:R80"/>
    <mergeCell ref="S80:U80"/>
    <mergeCell ref="V80:X80"/>
    <mergeCell ref="D71:F71"/>
    <mergeCell ref="G145:I145"/>
    <mergeCell ref="J145:L145"/>
    <mergeCell ref="M145:O145"/>
    <mergeCell ref="P145:R145"/>
    <mergeCell ref="S145:U145"/>
    <mergeCell ref="V97:X97"/>
    <mergeCell ref="D139:F139"/>
    <mergeCell ref="G139:I139"/>
    <mergeCell ref="J139:L139"/>
    <mergeCell ref="M139:O139"/>
    <mergeCell ref="P139:R139"/>
    <mergeCell ref="S139:U139"/>
    <mergeCell ref="V139:X139"/>
    <mergeCell ref="D97:F97"/>
    <mergeCell ref="G97:I97"/>
    <mergeCell ref="J97:L97"/>
    <mergeCell ref="M97:O97"/>
    <mergeCell ref="P97:R97"/>
    <mergeCell ref="S97:U97"/>
    <mergeCell ref="D145:F145"/>
    <mergeCell ref="S131:U131"/>
    <mergeCell ref="V131:X131"/>
    <mergeCell ref="G129:I129"/>
    <mergeCell ref="J129:L129"/>
    <mergeCell ref="D228:F228"/>
    <mergeCell ref="G228:I228"/>
    <mergeCell ref="J228:L228"/>
    <mergeCell ref="M228:O228"/>
    <mergeCell ref="P228:R228"/>
    <mergeCell ref="S228:U228"/>
    <mergeCell ref="V228:X228"/>
    <mergeCell ref="D193:F193"/>
    <mergeCell ref="G193:I193"/>
    <mergeCell ref="J193:L193"/>
    <mergeCell ref="M193:O193"/>
    <mergeCell ref="P193:R193"/>
    <mergeCell ref="S193:U193"/>
    <mergeCell ref="D226:F226"/>
    <mergeCell ref="G226:I226"/>
    <mergeCell ref="J226:L226"/>
    <mergeCell ref="M226:O226"/>
    <mergeCell ref="P226:R226"/>
    <mergeCell ref="S226:U226"/>
    <mergeCell ref="C224:X224"/>
    <mergeCell ref="C225:C226"/>
    <mergeCell ref="D225:F225"/>
    <mergeCell ref="G225:I225"/>
    <mergeCell ref="J225:L225"/>
    <mergeCell ref="D242:F242"/>
    <mergeCell ref="G242:I242"/>
    <mergeCell ref="J242:L242"/>
    <mergeCell ref="M242:O242"/>
    <mergeCell ref="P242:R242"/>
    <mergeCell ref="S242:U242"/>
    <mergeCell ref="V242:X242"/>
    <mergeCell ref="D236:F236"/>
    <mergeCell ref="G236:I236"/>
    <mergeCell ref="J236:L236"/>
    <mergeCell ref="M236:O236"/>
    <mergeCell ref="P236:R236"/>
    <mergeCell ref="S236:U236"/>
    <mergeCell ref="V291:X291"/>
    <mergeCell ref="D326:F326"/>
    <mergeCell ref="G326:I326"/>
    <mergeCell ref="J326:L326"/>
    <mergeCell ref="M326:O326"/>
    <mergeCell ref="P326:R326"/>
    <mergeCell ref="S326:U326"/>
    <mergeCell ref="V326:X326"/>
    <mergeCell ref="D291:F291"/>
    <mergeCell ref="G291:I291"/>
    <mergeCell ref="J291:L291"/>
    <mergeCell ref="G323:I323"/>
    <mergeCell ref="C322:X322"/>
    <mergeCell ref="C323:C324"/>
    <mergeCell ref="D323:F323"/>
    <mergeCell ref="J323:L323"/>
    <mergeCell ref="J324:L324"/>
    <mergeCell ref="P324:R324"/>
    <mergeCell ref="S324:U324"/>
    <mergeCell ref="J432:L432"/>
    <mergeCell ref="M432:O432"/>
    <mergeCell ref="P432:R432"/>
    <mergeCell ref="S432:U432"/>
    <mergeCell ref="V389:X389"/>
    <mergeCell ref="M225:O225"/>
    <mergeCell ref="P225:R225"/>
    <mergeCell ref="S225:U225"/>
    <mergeCell ref="V225:X226"/>
    <mergeCell ref="M323:O323"/>
    <mergeCell ref="P323:R323"/>
    <mergeCell ref="S323:U323"/>
    <mergeCell ref="M324:O324"/>
    <mergeCell ref="M291:O291"/>
    <mergeCell ref="P373:R373"/>
    <mergeCell ref="S373:U373"/>
    <mergeCell ref="C371:X371"/>
    <mergeCell ref="C372:C373"/>
    <mergeCell ref="D372:F372"/>
    <mergeCell ref="G372:I372"/>
    <mergeCell ref="J372:L372"/>
    <mergeCell ref="M372:O372"/>
    <mergeCell ref="P372:R372"/>
    <mergeCell ref="S372:U372"/>
    <mergeCell ref="M340:O340"/>
    <mergeCell ref="P340:R340"/>
    <mergeCell ref="S340:U340"/>
    <mergeCell ref="V340:X340"/>
    <mergeCell ref="V323:X324"/>
    <mergeCell ref="D438:F438"/>
    <mergeCell ref="G438:I438"/>
    <mergeCell ref="J438:L438"/>
    <mergeCell ref="M438:O438"/>
    <mergeCell ref="P438:R438"/>
    <mergeCell ref="S438:U438"/>
    <mergeCell ref="V438:X438"/>
    <mergeCell ref="D389:F389"/>
    <mergeCell ref="G389:I389"/>
    <mergeCell ref="J389:L389"/>
    <mergeCell ref="M389:O389"/>
    <mergeCell ref="P389:R389"/>
    <mergeCell ref="S389:U389"/>
    <mergeCell ref="V432:X432"/>
    <mergeCell ref="D432:F432"/>
    <mergeCell ref="G432:I432"/>
    <mergeCell ref="D383:F383"/>
    <mergeCell ref="G383:I383"/>
    <mergeCell ref="J383:L383"/>
    <mergeCell ref="M383:O383"/>
    <mergeCell ref="P383:R383"/>
    <mergeCell ref="S383:U383"/>
    <mergeCell ref="V383:X383"/>
    <mergeCell ref="D375:F375"/>
    <mergeCell ref="G375:I375"/>
    <mergeCell ref="J375:L375"/>
    <mergeCell ref="M375:O375"/>
    <mergeCell ref="P375:R375"/>
    <mergeCell ref="S375:U375"/>
    <mergeCell ref="V145:X145"/>
    <mergeCell ref="V375:X375"/>
    <mergeCell ref="V334:X334"/>
    <mergeCell ref="V236:X236"/>
    <mergeCell ref="V193:X193"/>
    <mergeCell ref="C273:X273"/>
    <mergeCell ref="C274:C275"/>
    <mergeCell ref="D274:F274"/>
    <mergeCell ref="G274:I274"/>
    <mergeCell ref="J274:L274"/>
    <mergeCell ref="M274:O274"/>
    <mergeCell ref="P274:R274"/>
    <mergeCell ref="S274:U274"/>
    <mergeCell ref="V274:X275"/>
    <mergeCell ref="G275:I275"/>
    <mergeCell ref="J275:L275"/>
    <mergeCell ref="D340:F340"/>
    <mergeCell ref="G340:I340"/>
    <mergeCell ref="J340:L340"/>
    <mergeCell ref="P291:R291"/>
    <mergeCell ref="S291:U291"/>
    <mergeCell ref="D324:F324"/>
    <mergeCell ref="V285:X285"/>
    <mergeCell ref="G324:I324"/>
  </mergeCells>
  <printOptions horizontalCentered="1"/>
  <pageMargins left="0" right="0" top="0.9055118110236221" bottom="0" header="0.51181102362204722" footer="0"/>
  <pageSetup paperSize="9" scale="70" orientation="landscape" r:id="rId1"/>
  <headerFooter alignWithMargins="0">
    <oddHeader>&amp;C&amp;"Times New Roman,Félkövér"&amp;11ELEK VÁROS ÖNKORMÁNYZATA ÉS INTÉZMÉNYEI KIADÁSAI
FELADATOK ÉS KORMÁNYZATI FUNCKIÓK SZERINTI BONTÁSBAN
2025. ÉV&amp;R7. melléklet a  ....önkormányzati rendelethez
adatok E Ft-ban</oddHeader>
  </headerFooter>
  <rowBreaks count="3" manualBreakCount="3">
    <brk id="26" max="16383" man="1"/>
    <brk id="51" max="16383" man="1"/>
    <brk id="7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39997558519241921"/>
  </sheetPr>
  <dimension ref="A1:H34"/>
  <sheetViews>
    <sheetView view="pageLayout" zoomScaleNormal="100" workbookViewId="0">
      <selection activeCell="H30" sqref="H30"/>
    </sheetView>
  </sheetViews>
  <sheetFormatPr defaultColWidth="9.109375" defaultRowHeight="13.2"/>
  <cols>
    <col min="1" max="1" width="4.6640625" style="7" customWidth="1"/>
    <col min="2" max="2" width="24.44140625" style="52" customWidth="1"/>
    <col min="3" max="3" width="11.109375" style="7" customWidth="1"/>
    <col min="4" max="4" width="10.44140625" style="7" bestFit="1" customWidth="1"/>
    <col min="5" max="5" width="14.33203125" style="7" bestFit="1" customWidth="1"/>
    <col min="6" max="6" width="15.33203125" style="7" customWidth="1"/>
    <col min="7" max="7" width="9.6640625" style="7" bestFit="1" customWidth="1"/>
    <col min="8" max="8" width="8.33203125" style="7" customWidth="1"/>
    <col min="9" max="16384" width="9.109375" style="7"/>
  </cols>
  <sheetData>
    <row r="1" spans="1:8" ht="13.8" thickBot="1"/>
    <row r="2" spans="1:8">
      <c r="A2" s="860" t="s">
        <v>35</v>
      </c>
      <c r="B2" s="862" t="s">
        <v>36</v>
      </c>
      <c r="C2" s="864" t="s">
        <v>37</v>
      </c>
      <c r="D2" s="864"/>
      <c r="E2" s="864"/>
      <c r="F2" s="864"/>
      <c r="G2" s="864"/>
      <c r="H2" s="865"/>
    </row>
    <row r="3" spans="1:8" ht="57.75" customHeight="1">
      <c r="A3" s="861"/>
      <c r="B3" s="863"/>
      <c r="C3" s="239" t="s">
        <v>38</v>
      </c>
      <c r="D3" s="239" t="s">
        <v>39</v>
      </c>
      <c r="E3" s="239" t="s">
        <v>40</v>
      </c>
      <c r="F3" s="239" t="s">
        <v>248</v>
      </c>
      <c r="G3" s="239" t="s">
        <v>177</v>
      </c>
      <c r="H3" s="244" t="s">
        <v>30</v>
      </c>
    </row>
    <row r="4" spans="1:8" s="141" customFormat="1" ht="28.2" customHeight="1">
      <c r="A4" s="243">
        <v>1</v>
      </c>
      <c r="B4" s="246" t="s">
        <v>250</v>
      </c>
      <c r="C4" s="855"/>
      <c r="D4" s="855"/>
      <c r="E4" s="855"/>
      <c r="F4" s="855"/>
      <c r="G4" s="855"/>
      <c r="H4" s="856"/>
    </row>
    <row r="5" spans="1:8" s="141" customFormat="1">
      <c r="A5" s="243"/>
      <c r="B5" s="246" t="s">
        <v>366</v>
      </c>
      <c r="C5" s="247">
        <v>1</v>
      </c>
      <c r="D5" s="247">
        <v>7</v>
      </c>
      <c r="E5" s="247"/>
      <c r="F5" s="247">
        <v>19</v>
      </c>
      <c r="G5" s="247">
        <v>6</v>
      </c>
      <c r="H5" s="248">
        <f>SUM(C5:G5)</f>
        <v>33</v>
      </c>
    </row>
    <row r="6" spans="1:8" s="141" customFormat="1">
      <c r="A6" s="243"/>
      <c r="B6" s="246" t="s">
        <v>367</v>
      </c>
      <c r="C6" s="247">
        <v>1</v>
      </c>
      <c r="D6" s="247">
        <v>7</v>
      </c>
      <c r="E6" s="247">
        <v>3</v>
      </c>
      <c r="F6" s="247">
        <v>104</v>
      </c>
      <c r="G6" s="247">
        <v>6</v>
      </c>
      <c r="H6" s="248">
        <f t="shared" ref="H6:H27" si="0">SUM(C6:G6)</f>
        <v>121</v>
      </c>
    </row>
    <row r="7" spans="1:8" s="141" customFormat="1">
      <c r="A7" s="243"/>
      <c r="B7" s="246" t="s">
        <v>368</v>
      </c>
      <c r="C7" s="247"/>
      <c r="D7" s="247"/>
      <c r="E7" s="247"/>
      <c r="F7" s="247"/>
      <c r="G7" s="247"/>
      <c r="H7" s="248">
        <f t="shared" si="0"/>
        <v>0</v>
      </c>
    </row>
    <row r="8" spans="1:8" s="141" customFormat="1" ht="28.2" customHeight="1">
      <c r="A8" s="243">
        <v>2</v>
      </c>
      <c r="B8" s="246" t="s">
        <v>251</v>
      </c>
      <c r="C8" s="866"/>
      <c r="D8" s="866"/>
      <c r="E8" s="866"/>
      <c r="F8" s="866"/>
      <c r="G8" s="866"/>
      <c r="H8" s="867"/>
    </row>
    <row r="9" spans="1:8" s="141" customFormat="1">
      <c r="A9" s="243"/>
      <c r="B9" s="246" t="s">
        <v>366</v>
      </c>
      <c r="C9" s="247">
        <v>23</v>
      </c>
      <c r="D9" s="247"/>
      <c r="E9" s="247">
        <v>2</v>
      </c>
      <c r="F9" s="247"/>
      <c r="G9" s="247"/>
      <c r="H9" s="248">
        <f t="shared" si="0"/>
        <v>25</v>
      </c>
    </row>
    <row r="10" spans="1:8" s="141" customFormat="1">
      <c r="A10" s="243"/>
      <c r="B10" s="246" t="s">
        <v>367</v>
      </c>
      <c r="C10" s="247">
        <v>23</v>
      </c>
      <c r="D10" s="247"/>
      <c r="E10" s="247">
        <v>2</v>
      </c>
      <c r="F10" s="247"/>
      <c r="G10" s="247"/>
      <c r="H10" s="248">
        <f t="shared" si="0"/>
        <v>25</v>
      </c>
    </row>
    <row r="11" spans="1:8" s="141" customFormat="1">
      <c r="A11" s="243"/>
      <c r="B11" s="246" t="s">
        <v>368</v>
      </c>
      <c r="C11" s="247"/>
      <c r="D11" s="247"/>
      <c r="E11" s="247"/>
      <c r="F11" s="247"/>
      <c r="G11" s="247"/>
      <c r="H11" s="248">
        <f t="shared" si="0"/>
        <v>0</v>
      </c>
    </row>
    <row r="12" spans="1:8" s="141" customFormat="1" ht="28.2" customHeight="1">
      <c r="A12" s="243">
        <v>3</v>
      </c>
      <c r="B12" s="246" t="s">
        <v>262</v>
      </c>
      <c r="C12" s="855"/>
      <c r="D12" s="855"/>
      <c r="E12" s="855"/>
      <c r="F12" s="855"/>
      <c r="G12" s="855"/>
      <c r="H12" s="856"/>
    </row>
    <row r="13" spans="1:8" s="141" customFormat="1">
      <c r="A13" s="243"/>
      <c r="B13" s="246" t="s">
        <v>366</v>
      </c>
      <c r="C13" s="247"/>
      <c r="D13" s="247">
        <v>28</v>
      </c>
      <c r="E13" s="247"/>
      <c r="F13" s="247"/>
      <c r="G13" s="247"/>
      <c r="H13" s="248">
        <f t="shared" si="0"/>
        <v>28</v>
      </c>
    </row>
    <row r="14" spans="1:8" s="141" customFormat="1">
      <c r="A14" s="243"/>
      <c r="B14" s="246" t="s">
        <v>367</v>
      </c>
      <c r="C14" s="247"/>
      <c r="D14" s="247">
        <v>28</v>
      </c>
      <c r="E14" s="247"/>
      <c r="F14" s="247"/>
      <c r="G14" s="247"/>
      <c r="H14" s="248">
        <f t="shared" si="0"/>
        <v>28</v>
      </c>
    </row>
    <row r="15" spans="1:8" s="141" customFormat="1">
      <c r="A15" s="243"/>
      <c r="B15" s="246" t="s">
        <v>368</v>
      </c>
      <c r="C15" s="247"/>
      <c r="D15" s="247"/>
      <c r="E15" s="247"/>
      <c r="F15" s="247"/>
      <c r="G15" s="247"/>
      <c r="H15" s="248">
        <f t="shared" si="0"/>
        <v>0</v>
      </c>
    </row>
    <row r="16" spans="1:8" s="141" customFormat="1" ht="28.2" customHeight="1">
      <c r="A16" s="243">
        <v>4</v>
      </c>
      <c r="B16" s="246" t="s">
        <v>253</v>
      </c>
      <c r="C16" s="855"/>
      <c r="D16" s="855"/>
      <c r="E16" s="855"/>
      <c r="F16" s="855"/>
      <c r="G16" s="855"/>
      <c r="H16" s="856"/>
    </row>
    <row r="17" spans="1:8" s="141" customFormat="1">
      <c r="A17" s="243"/>
      <c r="B17" s="246" t="s">
        <v>366</v>
      </c>
      <c r="C17" s="247"/>
      <c r="D17" s="247">
        <v>2</v>
      </c>
      <c r="E17" s="247"/>
      <c r="F17" s="247"/>
      <c r="G17" s="247"/>
      <c r="H17" s="248">
        <f t="shared" si="0"/>
        <v>2</v>
      </c>
    </row>
    <row r="18" spans="1:8" s="141" customFormat="1">
      <c r="A18" s="243"/>
      <c r="B18" s="246" t="s">
        <v>367</v>
      </c>
      <c r="C18" s="247"/>
      <c r="D18" s="247">
        <v>2</v>
      </c>
      <c r="E18" s="247"/>
      <c r="F18" s="247"/>
      <c r="G18" s="247"/>
      <c r="H18" s="248">
        <f t="shared" si="0"/>
        <v>2</v>
      </c>
    </row>
    <row r="19" spans="1:8" s="141" customFormat="1">
      <c r="A19" s="243"/>
      <c r="B19" s="246" t="s">
        <v>368</v>
      </c>
      <c r="C19" s="247"/>
      <c r="D19" s="247"/>
      <c r="E19" s="247"/>
      <c r="F19" s="247"/>
      <c r="G19" s="247"/>
      <c r="H19" s="248">
        <f t="shared" si="0"/>
        <v>0</v>
      </c>
    </row>
    <row r="20" spans="1:8" s="141" customFormat="1" ht="28.2" customHeight="1">
      <c r="A20" s="243">
        <v>5</v>
      </c>
      <c r="B20" s="246" t="s">
        <v>254</v>
      </c>
      <c r="C20" s="855"/>
      <c r="D20" s="855"/>
      <c r="E20" s="855"/>
      <c r="F20" s="855"/>
      <c r="G20" s="855"/>
      <c r="H20" s="856"/>
    </row>
    <row r="21" spans="1:8" s="141" customFormat="1">
      <c r="A21" s="243"/>
      <c r="B21" s="246" t="s">
        <v>366</v>
      </c>
      <c r="C21" s="247"/>
      <c r="D21" s="247">
        <v>17</v>
      </c>
      <c r="E21" s="247"/>
      <c r="F21" s="247"/>
      <c r="G21" s="247"/>
      <c r="H21" s="248">
        <f t="shared" si="0"/>
        <v>17</v>
      </c>
    </row>
    <row r="22" spans="1:8" s="141" customFormat="1">
      <c r="A22" s="243"/>
      <c r="B22" s="246" t="s">
        <v>367</v>
      </c>
      <c r="C22" s="247"/>
      <c r="D22" s="247">
        <v>17</v>
      </c>
      <c r="E22" s="247"/>
      <c r="F22" s="247"/>
      <c r="G22" s="247"/>
      <c r="H22" s="248">
        <f t="shared" si="0"/>
        <v>17</v>
      </c>
    </row>
    <row r="23" spans="1:8" s="141" customFormat="1">
      <c r="A23" s="243"/>
      <c r="B23" s="246" t="s">
        <v>368</v>
      </c>
      <c r="C23" s="247"/>
      <c r="D23" s="247"/>
      <c r="E23" s="247"/>
      <c r="F23" s="247"/>
      <c r="G23" s="247"/>
      <c r="H23" s="248">
        <f t="shared" si="0"/>
        <v>0</v>
      </c>
    </row>
    <row r="24" spans="1:8" s="141" customFormat="1" ht="28.2" customHeight="1">
      <c r="A24" s="243">
        <v>6</v>
      </c>
      <c r="B24" s="246" t="s">
        <v>255</v>
      </c>
      <c r="C24" s="855"/>
      <c r="D24" s="855"/>
      <c r="E24" s="855"/>
      <c r="F24" s="855"/>
      <c r="G24" s="855"/>
      <c r="H24" s="856"/>
    </row>
    <row r="25" spans="1:8" s="141" customFormat="1">
      <c r="A25" s="243"/>
      <c r="B25" s="246" t="s">
        <v>366</v>
      </c>
      <c r="C25" s="247"/>
      <c r="D25" s="247">
        <v>12</v>
      </c>
      <c r="E25" s="247"/>
      <c r="F25" s="247"/>
      <c r="G25" s="247"/>
      <c r="H25" s="248">
        <f t="shared" si="0"/>
        <v>12</v>
      </c>
    </row>
    <row r="26" spans="1:8" s="141" customFormat="1">
      <c r="A26" s="243"/>
      <c r="B26" s="246" t="s">
        <v>367</v>
      </c>
      <c r="C26" s="247"/>
      <c r="D26" s="247">
        <v>12</v>
      </c>
      <c r="E26" s="247"/>
      <c r="F26" s="247"/>
      <c r="G26" s="247"/>
      <c r="H26" s="248">
        <f t="shared" si="0"/>
        <v>12</v>
      </c>
    </row>
    <row r="27" spans="1:8" s="141" customFormat="1">
      <c r="A27" s="243"/>
      <c r="B27" s="246" t="s">
        <v>368</v>
      </c>
      <c r="C27" s="247"/>
      <c r="D27" s="247"/>
      <c r="E27" s="247"/>
      <c r="F27" s="247"/>
      <c r="G27" s="247"/>
      <c r="H27" s="248">
        <f t="shared" si="0"/>
        <v>0</v>
      </c>
    </row>
    <row r="28" spans="1:8" s="141" customFormat="1" ht="28.2" customHeight="1">
      <c r="A28" s="605">
        <v>7</v>
      </c>
      <c r="B28" s="602" t="s">
        <v>7</v>
      </c>
      <c r="C28" s="857"/>
      <c r="D28" s="858"/>
      <c r="E28" s="858"/>
      <c r="F28" s="858"/>
      <c r="G28" s="858"/>
      <c r="H28" s="859"/>
    </row>
    <row r="29" spans="1:8">
      <c r="A29" s="606"/>
      <c r="B29" s="602" t="s">
        <v>366</v>
      </c>
      <c r="C29" s="242">
        <f t="shared" ref="C29:H29" si="1">C5+C9+C13+C17+C21+C25</f>
        <v>24</v>
      </c>
      <c r="D29" s="242">
        <f t="shared" si="1"/>
        <v>66</v>
      </c>
      <c r="E29" s="242">
        <f t="shared" si="1"/>
        <v>2</v>
      </c>
      <c r="F29" s="242">
        <f t="shared" si="1"/>
        <v>19</v>
      </c>
      <c r="G29" s="242">
        <f t="shared" si="1"/>
        <v>6</v>
      </c>
      <c r="H29" s="603">
        <f t="shared" si="1"/>
        <v>117</v>
      </c>
    </row>
    <row r="30" spans="1:8">
      <c r="A30" s="606"/>
      <c r="B30" s="602" t="s">
        <v>367</v>
      </c>
      <c r="C30" s="242">
        <f t="shared" ref="C30:G31" si="2">C6+C10+C14+C18+C22+C26</f>
        <v>24</v>
      </c>
      <c r="D30" s="242">
        <f t="shared" si="2"/>
        <v>66</v>
      </c>
      <c r="E30" s="242">
        <f t="shared" si="2"/>
        <v>5</v>
      </c>
      <c r="F30" s="242">
        <f t="shared" si="2"/>
        <v>104</v>
      </c>
      <c r="G30" s="242">
        <f t="shared" si="2"/>
        <v>6</v>
      </c>
      <c r="H30" s="603">
        <f>H6+H10+H14+H18+H22+H26</f>
        <v>205</v>
      </c>
    </row>
    <row r="31" spans="1:8" ht="13.8" thickBot="1">
      <c r="A31" s="607"/>
      <c r="B31" s="608" t="s">
        <v>368</v>
      </c>
      <c r="C31" s="245">
        <f t="shared" si="2"/>
        <v>0</v>
      </c>
      <c r="D31" s="245">
        <f t="shared" si="2"/>
        <v>0</v>
      </c>
      <c r="E31" s="245">
        <f t="shared" si="2"/>
        <v>0</v>
      </c>
      <c r="F31" s="245">
        <f t="shared" si="2"/>
        <v>0</v>
      </c>
      <c r="G31" s="245">
        <f t="shared" si="2"/>
        <v>0</v>
      </c>
      <c r="H31" s="604">
        <f>H7+H11+H15+H19+H23+H27</f>
        <v>0</v>
      </c>
    </row>
    <row r="34" spans="4:4">
      <c r="D34" s="53"/>
    </row>
  </sheetData>
  <mergeCells count="10">
    <mergeCell ref="A2:A3"/>
    <mergeCell ref="B2:B3"/>
    <mergeCell ref="C2:H2"/>
    <mergeCell ref="C8:H8"/>
    <mergeCell ref="C4:H4"/>
    <mergeCell ref="C12:H12"/>
    <mergeCell ref="C16:H16"/>
    <mergeCell ref="C20:H20"/>
    <mergeCell ref="C24:H24"/>
    <mergeCell ref="C28:H28"/>
  </mergeCells>
  <phoneticPr fontId="18" type="noConversion"/>
  <pageMargins left="0.39370078740157483" right="0" top="1.5354330708661419" bottom="0.98425196850393704" header="0.51181102362204722" footer="0.51181102362204722"/>
  <pageSetup paperSize="9" scale="95" orientation="portrait" r:id="rId1"/>
  <headerFooter alignWithMargins="0">
    <oddHeader xml:space="preserve">&amp;C&amp;"Times New Roman,Félkövér"&amp;11
ELEK VÁROS ÖNKORMÁNYZATA ÉS INTÉZMÉNYEI LÉTSZÁMADATAI
2025. ÉV&amp;R&amp;"Times New Roman,Normál"&amp;9 8. melléklet a 3/2025(II.26.)önkormányzati rendelethez
fő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F120"/>
  <sheetViews>
    <sheetView tabSelected="1" view="pageLayout" topLeftCell="A16" zoomScaleNormal="100" workbookViewId="0">
      <selection activeCell="D19" sqref="D19"/>
    </sheetView>
  </sheetViews>
  <sheetFormatPr defaultColWidth="9.109375" defaultRowHeight="13.2"/>
  <cols>
    <col min="1" max="1" width="4.88671875" style="5" customWidth="1"/>
    <col min="2" max="2" width="52.5546875" style="100" customWidth="1"/>
    <col min="3" max="3" width="13" style="564" customWidth="1"/>
    <col min="4" max="4" width="11.6640625" style="10" customWidth="1"/>
    <col min="5" max="5" width="9.109375" style="5"/>
    <col min="6" max="6" width="19.5546875" style="5" customWidth="1"/>
    <col min="7" max="16384" width="9.109375" style="5"/>
  </cols>
  <sheetData>
    <row r="1" spans="1:6" ht="13.8" thickBot="1"/>
    <row r="2" spans="1:6">
      <c r="A2" s="254" t="s">
        <v>8</v>
      </c>
      <c r="B2" s="255" t="s">
        <v>9</v>
      </c>
      <c r="C2" s="581" t="s">
        <v>195</v>
      </c>
      <c r="D2" s="565" t="s">
        <v>364</v>
      </c>
    </row>
    <row r="3" spans="1:6">
      <c r="A3" s="868"/>
      <c r="B3" s="869"/>
      <c r="C3" s="869"/>
      <c r="D3" s="580"/>
      <c r="E3" s="117"/>
      <c r="F3" s="53"/>
    </row>
    <row r="4" spans="1:6">
      <c r="A4" s="256">
        <v>1</v>
      </c>
      <c r="B4" s="241" t="s">
        <v>352</v>
      </c>
      <c r="C4" s="574">
        <v>6016000</v>
      </c>
      <c r="D4" s="673">
        <f>C4</f>
        <v>6016000</v>
      </c>
      <c r="E4" s="117"/>
      <c r="F4" s="53"/>
    </row>
    <row r="5" spans="1:6">
      <c r="A5" s="256">
        <v>2</v>
      </c>
      <c r="B5" s="241" t="s">
        <v>387</v>
      </c>
      <c r="C5" s="574"/>
      <c r="D5" s="673">
        <v>47520000</v>
      </c>
      <c r="E5" s="117"/>
      <c r="F5" s="53"/>
    </row>
    <row r="6" spans="1:6">
      <c r="A6" s="256">
        <v>3</v>
      </c>
      <c r="B6" s="251" t="s">
        <v>388</v>
      </c>
      <c r="C6" s="574"/>
      <c r="D6" s="673">
        <v>1600000</v>
      </c>
      <c r="E6" s="117"/>
      <c r="F6" s="53"/>
    </row>
    <row r="7" spans="1:6">
      <c r="A7" s="256">
        <v>4</v>
      </c>
      <c r="B7" s="251"/>
      <c r="C7" s="574"/>
      <c r="D7" s="673"/>
      <c r="E7" s="117"/>
      <c r="F7" s="53"/>
    </row>
    <row r="8" spans="1:6">
      <c r="A8" s="256">
        <v>5</v>
      </c>
      <c r="B8" s="251"/>
      <c r="C8" s="574"/>
      <c r="D8" s="673"/>
      <c r="E8" s="117"/>
      <c r="F8" s="53"/>
    </row>
    <row r="9" spans="1:6">
      <c r="A9" s="256">
        <v>6</v>
      </c>
      <c r="B9" s="250"/>
      <c r="C9" s="575"/>
      <c r="D9" s="673"/>
      <c r="E9" s="117"/>
      <c r="F9" s="53"/>
    </row>
    <row r="10" spans="1:6">
      <c r="A10" s="256">
        <v>7</v>
      </c>
      <c r="B10" s="250"/>
      <c r="C10" s="575"/>
      <c r="D10" s="673"/>
      <c r="E10" s="117"/>
      <c r="F10" s="53"/>
    </row>
    <row r="11" spans="1:6">
      <c r="A11" s="256">
        <v>8</v>
      </c>
      <c r="B11" s="250"/>
      <c r="C11" s="576"/>
      <c r="D11" s="673"/>
      <c r="E11" s="117"/>
      <c r="F11" s="53"/>
    </row>
    <row r="12" spans="1:6">
      <c r="A12" s="257"/>
      <c r="B12" s="252" t="s">
        <v>10</v>
      </c>
      <c r="C12" s="577">
        <f>SUM(C3:C10)</f>
        <v>6016000</v>
      </c>
      <c r="D12" s="674">
        <f>SUM(D3:D10)</f>
        <v>55136000</v>
      </c>
      <c r="E12" s="118"/>
      <c r="F12" s="53"/>
    </row>
    <row r="13" spans="1:6">
      <c r="A13" s="870"/>
      <c r="B13" s="871"/>
      <c r="C13" s="871"/>
      <c r="D13" s="672"/>
      <c r="E13" s="118"/>
      <c r="F13" s="53"/>
    </row>
    <row r="14" spans="1:6">
      <c r="A14" s="258" t="s">
        <v>6</v>
      </c>
      <c r="B14" s="252" t="s">
        <v>11</v>
      </c>
      <c r="C14" s="574"/>
      <c r="D14" s="672"/>
      <c r="E14" s="117"/>
      <c r="F14" s="53"/>
    </row>
    <row r="15" spans="1:6">
      <c r="A15" s="257"/>
      <c r="B15" s="253"/>
      <c r="C15" s="574"/>
      <c r="D15" s="672"/>
      <c r="E15" s="117"/>
    </row>
    <row r="16" spans="1:6">
      <c r="A16" s="257">
        <v>1</v>
      </c>
      <c r="B16" s="250" t="s">
        <v>376</v>
      </c>
      <c r="C16" s="574">
        <v>60034632</v>
      </c>
      <c r="D16" s="672">
        <f>C16</f>
        <v>60034632</v>
      </c>
      <c r="E16" s="117"/>
    </row>
    <row r="17" spans="1:5">
      <c r="A17" s="257">
        <v>2</v>
      </c>
      <c r="B17" s="250" t="s">
        <v>377</v>
      </c>
      <c r="C17" s="574">
        <v>2118000</v>
      </c>
      <c r="D17" s="672">
        <f>C17</f>
        <v>2118000</v>
      </c>
      <c r="E17" s="117"/>
    </row>
    <row r="18" spans="1:5">
      <c r="A18" s="257">
        <v>3</v>
      </c>
      <c r="B18" s="250" t="s">
        <v>389</v>
      </c>
      <c r="C18" s="578"/>
      <c r="D18" s="672">
        <v>3600000</v>
      </c>
      <c r="E18" s="117"/>
    </row>
    <row r="19" spans="1:5">
      <c r="A19" s="257"/>
      <c r="B19" s="250"/>
      <c r="C19" s="574"/>
      <c r="D19" s="672"/>
      <c r="E19" s="117"/>
    </row>
    <row r="20" spans="1:5">
      <c r="A20" s="257"/>
      <c r="B20" s="250"/>
      <c r="C20" s="574"/>
      <c r="D20" s="672"/>
      <c r="E20" s="117"/>
    </row>
    <row r="21" spans="1:5">
      <c r="A21" s="257"/>
      <c r="B21" s="250"/>
      <c r="C21" s="574"/>
      <c r="D21" s="672"/>
      <c r="E21" s="117"/>
    </row>
    <row r="22" spans="1:5">
      <c r="A22" s="870"/>
      <c r="B22" s="871"/>
      <c r="C22" s="871"/>
      <c r="D22" s="672"/>
      <c r="E22" s="117"/>
    </row>
    <row r="23" spans="1:5">
      <c r="A23" s="257"/>
      <c r="B23" s="252" t="s">
        <v>10</v>
      </c>
      <c r="C23" s="577">
        <f>SUM(C15:C21)</f>
        <v>62152632</v>
      </c>
      <c r="D23" s="674">
        <f>SUM(D15:D21)</f>
        <v>65752632</v>
      </c>
      <c r="E23" s="117"/>
    </row>
    <row r="24" spans="1:5" ht="13.8" thickBot="1">
      <c r="A24" s="259"/>
      <c r="B24" s="260" t="s">
        <v>34</v>
      </c>
      <c r="C24" s="579">
        <f>C12+C23</f>
        <v>68168632</v>
      </c>
      <c r="D24" s="675">
        <f>D12+D23</f>
        <v>120888632</v>
      </c>
      <c r="E24" s="117"/>
    </row>
    <row r="25" spans="1:5">
      <c r="A25" s="12"/>
      <c r="B25" s="92"/>
    </row>
    <row r="26" spans="1:5">
      <c r="A26" s="8"/>
      <c r="B26" s="89"/>
      <c r="C26" s="560"/>
      <c r="D26" s="11"/>
    </row>
    <row r="27" spans="1:5">
      <c r="A27" s="8"/>
      <c r="B27" s="89"/>
      <c r="C27" s="560"/>
      <c r="D27" s="11"/>
    </row>
    <row r="28" spans="1:5">
      <c r="A28" s="8"/>
      <c r="B28" s="89"/>
      <c r="C28" s="560"/>
      <c r="D28" s="11"/>
    </row>
    <row r="29" spans="1:5">
      <c r="A29" s="8"/>
      <c r="B29" s="89"/>
      <c r="C29" s="560"/>
      <c r="D29" s="11"/>
    </row>
    <row r="30" spans="1:5" ht="18" customHeight="1">
      <c r="A30" s="8"/>
      <c r="B30" s="90"/>
      <c r="C30" s="562"/>
      <c r="D30" s="11"/>
    </row>
    <row r="31" spans="1:5" ht="18" customHeight="1">
      <c r="A31" s="8"/>
      <c r="B31" s="89"/>
      <c r="C31" s="560"/>
      <c r="D31" s="11"/>
    </row>
    <row r="32" spans="1:5">
      <c r="A32" s="8"/>
      <c r="B32" s="91"/>
      <c r="C32" s="562"/>
      <c r="D32" s="11"/>
    </row>
    <row r="33" spans="1:4">
      <c r="A33" s="8"/>
      <c r="B33" s="91"/>
      <c r="C33" s="562"/>
      <c r="D33" s="11"/>
    </row>
    <row r="34" spans="1:4">
      <c r="A34" s="12"/>
      <c r="B34" s="92"/>
      <c r="C34" s="566"/>
      <c r="D34" s="14"/>
    </row>
    <row r="35" spans="1:4">
      <c r="A35" s="12"/>
      <c r="B35" s="93"/>
      <c r="C35" s="566"/>
      <c r="D35" s="16"/>
    </row>
    <row r="36" spans="1:4">
      <c r="A36" s="8"/>
      <c r="B36" s="89"/>
      <c r="C36" s="567"/>
      <c r="D36" s="11"/>
    </row>
    <row r="37" spans="1:4">
      <c r="A37" s="12"/>
      <c r="B37" s="89"/>
      <c r="C37" s="567"/>
      <c r="D37" s="17"/>
    </row>
    <row r="38" spans="1:4">
      <c r="A38" s="8"/>
      <c r="B38" s="89"/>
      <c r="C38" s="567"/>
      <c r="D38" s="17"/>
    </row>
    <row r="39" spans="1:4">
      <c r="A39" s="8"/>
      <c r="B39" s="89"/>
      <c r="C39" s="567"/>
      <c r="D39" s="17"/>
    </row>
    <row r="40" spans="1:4">
      <c r="A40" s="8"/>
      <c r="B40" s="89"/>
      <c r="C40" s="567"/>
      <c r="D40" s="17"/>
    </row>
    <row r="41" spans="1:4">
      <c r="A41" s="12"/>
      <c r="B41" s="89"/>
      <c r="C41" s="567"/>
      <c r="D41" s="17"/>
    </row>
    <row r="42" spans="1:4">
      <c r="A42" s="8"/>
      <c r="B42" s="94"/>
      <c r="C42" s="566"/>
      <c r="D42" s="16"/>
    </row>
    <row r="43" spans="1:4">
      <c r="A43" s="8"/>
      <c r="B43" s="89"/>
      <c r="C43" s="567"/>
      <c r="D43" s="11"/>
    </row>
    <row r="44" spans="1:4">
      <c r="A44" s="8"/>
      <c r="B44" s="94"/>
      <c r="C44" s="562"/>
      <c r="D44" s="11"/>
    </row>
    <row r="45" spans="1:4">
      <c r="A45" s="8"/>
      <c r="B45" s="89"/>
      <c r="C45" s="560"/>
      <c r="D45" s="11"/>
    </row>
    <row r="46" spans="1:4">
      <c r="A46" s="8"/>
      <c r="B46" s="89"/>
      <c r="C46" s="560"/>
      <c r="D46" s="11"/>
    </row>
    <row r="47" spans="1:4">
      <c r="A47" s="8"/>
      <c r="B47" s="89"/>
      <c r="C47" s="560"/>
      <c r="D47" s="16"/>
    </row>
    <row r="48" spans="1:4">
      <c r="A48" s="8"/>
      <c r="B48" s="89"/>
      <c r="C48" s="560"/>
      <c r="D48" s="11"/>
    </row>
    <row r="49" spans="1:4">
      <c r="A49" s="8"/>
      <c r="B49" s="89"/>
      <c r="C49" s="560"/>
      <c r="D49" s="11"/>
    </row>
    <row r="50" spans="1:4">
      <c r="A50" s="8"/>
      <c r="B50" s="90"/>
      <c r="C50" s="562"/>
      <c r="D50" s="11"/>
    </row>
    <row r="51" spans="1:4">
      <c r="A51" s="12"/>
      <c r="B51" s="91"/>
      <c r="C51" s="568"/>
      <c r="D51" s="11"/>
    </row>
    <row r="52" spans="1:4">
      <c r="A52" s="12"/>
      <c r="B52" s="95"/>
      <c r="C52" s="569"/>
      <c r="D52" s="11"/>
    </row>
    <row r="53" spans="1:4">
      <c r="A53" s="12"/>
      <c r="B53" s="96"/>
      <c r="C53" s="569"/>
      <c r="D53" s="11"/>
    </row>
    <row r="54" spans="1:4">
      <c r="B54" s="95"/>
      <c r="C54" s="568"/>
      <c r="D54" s="11"/>
    </row>
    <row r="55" spans="1:4">
      <c r="A55" s="18"/>
      <c r="B55" s="95"/>
      <c r="C55" s="568"/>
      <c r="D55" s="11"/>
    </row>
    <row r="56" spans="1:4">
      <c r="A56" s="18"/>
      <c r="B56" s="95"/>
      <c r="C56" s="568"/>
      <c r="D56" s="11"/>
    </row>
    <row r="57" spans="1:4">
      <c r="A57" s="18"/>
      <c r="B57" s="95"/>
      <c r="C57" s="568"/>
      <c r="D57" s="11"/>
    </row>
    <row r="58" spans="1:4">
      <c r="A58" s="18"/>
      <c r="B58" s="95"/>
      <c r="C58" s="569"/>
      <c r="D58" s="16"/>
    </row>
    <row r="59" spans="1:4">
      <c r="A59" s="18"/>
      <c r="B59" s="95"/>
      <c r="C59" s="568"/>
      <c r="D59" s="16"/>
    </row>
    <row r="60" spans="1:4">
      <c r="A60" s="18"/>
      <c r="B60" s="95"/>
      <c r="C60" s="568"/>
      <c r="D60" s="16"/>
    </row>
    <row r="61" spans="1:4">
      <c r="A61" s="18"/>
      <c r="B61" s="95"/>
      <c r="C61" s="568"/>
      <c r="D61" s="19"/>
    </row>
    <row r="62" spans="1:4">
      <c r="A62" s="10"/>
      <c r="B62" s="95"/>
      <c r="C62" s="569"/>
      <c r="D62" s="19"/>
    </row>
    <row r="63" spans="1:4">
      <c r="A63" s="18"/>
      <c r="B63" s="97"/>
      <c r="C63" s="560"/>
      <c r="D63" s="19"/>
    </row>
    <row r="64" spans="1:4">
      <c r="A64" s="18"/>
      <c r="B64" s="97"/>
      <c r="C64" s="562"/>
      <c r="D64" s="22"/>
    </row>
    <row r="65" spans="1:4">
      <c r="A65" s="23"/>
      <c r="B65" s="98"/>
      <c r="C65" s="562"/>
      <c r="D65" s="22"/>
    </row>
    <row r="66" spans="1:4">
      <c r="A66" s="20"/>
      <c r="B66" s="97"/>
      <c r="C66" s="560"/>
      <c r="D66" s="22"/>
    </row>
    <row r="67" spans="1:4">
      <c r="A67" s="24"/>
      <c r="B67" s="99"/>
      <c r="C67" s="570"/>
      <c r="D67" s="22"/>
    </row>
    <row r="68" spans="1:4">
      <c r="A68" s="24"/>
      <c r="B68" s="99"/>
      <c r="C68" s="571"/>
      <c r="D68" s="22"/>
    </row>
    <row r="69" spans="1:4">
      <c r="A69" s="8"/>
      <c r="B69" s="89"/>
      <c r="C69" s="560"/>
      <c r="D69" s="19"/>
    </row>
    <row r="70" spans="1:4">
      <c r="A70" s="8"/>
      <c r="B70" s="89"/>
      <c r="C70" s="560"/>
      <c r="D70" s="22"/>
    </row>
    <row r="71" spans="1:4">
      <c r="A71" s="8"/>
      <c r="B71" s="89"/>
      <c r="C71" s="560"/>
      <c r="D71" s="25"/>
    </row>
    <row r="72" spans="1:4">
      <c r="A72" s="8"/>
      <c r="B72" s="89"/>
      <c r="C72" s="560"/>
      <c r="D72" s="22"/>
    </row>
    <row r="73" spans="1:4">
      <c r="A73" s="8"/>
      <c r="B73" s="89"/>
      <c r="C73" s="560"/>
      <c r="D73" s="22"/>
    </row>
    <row r="74" spans="1:4">
      <c r="A74" s="8"/>
      <c r="B74" s="89"/>
      <c r="C74" s="560"/>
      <c r="D74" s="26"/>
    </row>
    <row r="75" spans="1:4">
      <c r="A75" s="8"/>
      <c r="B75" s="89"/>
      <c r="C75" s="560"/>
      <c r="D75" s="21"/>
    </row>
    <row r="76" spans="1:4">
      <c r="A76" s="8"/>
      <c r="B76" s="89"/>
      <c r="C76" s="560"/>
      <c r="D76" s="21"/>
    </row>
    <row r="77" spans="1:4">
      <c r="A77" s="8"/>
      <c r="B77" s="89"/>
      <c r="C77" s="560"/>
      <c r="D77" s="21"/>
    </row>
    <row r="78" spans="1:4">
      <c r="A78" s="8"/>
      <c r="B78" s="89"/>
      <c r="C78" s="560"/>
      <c r="D78" s="21"/>
    </row>
    <row r="79" spans="1:4">
      <c r="A79" s="8"/>
      <c r="B79" s="89"/>
      <c r="C79" s="560"/>
      <c r="D79" s="21"/>
    </row>
    <row r="80" spans="1:4">
      <c r="A80" s="8"/>
      <c r="B80" s="89"/>
      <c r="C80" s="560"/>
      <c r="D80" s="21"/>
    </row>
    <row r="81" spans="1:4">
      <c r="A81" s="8"/>
      <c r="B81" s="89"/>
      <c r="C81" s="560"/>
      <c r="D81" s="21"/>
    </row>
    <row r="82" spans="1:4">
      <c r="A82" s="8"/>
      <c r="B82" s="89"/>
      <c r="C82" s="560"/>
      <c r="D82" s="21"/>
    </row>
    <row r="83" spans="1:4">
      <c r="A83" s="8"/>
      <c r="B83" s="89"/>
      <c r="C83" s="560"/>
      <c r="D83" s="21"/>
    </row>
    <row r="84" spans="1:4">
      <c r="C84" s="572"/>
      <c r="D84" s="27"/>
    </row>
    <row r="85" spans="1:4">
      <c r="C85" s="572"/>
      <c r="D85" s="27"/>
    </row>
    <row r="86" spans="1:4">
      <c r="C86" s="572"/>
      <c r="D86" s="27"/>
    </row>
    <row r="87" spans="1:4">
      <c r="C87" s="572"/>
      <c r="D87" s="27"/>
    </row>
    <row r="88" spans="1:4">
      <c r="C88" s="572"/>
      <c r="D88" s="27"/>
    </row>
    <row r="89" spans="1:4">
      <c r="C89" s="572"/>
      <c r="D89" s="5"/>
    </row>
    <row r="90" spans="1:4">
      <c r="C90" s="572"/>
      <c r="D90" s="5"/>
    </row>
    <row r="91" spans="1:4">
      <c r="C91" s="572"/>
      <c r="D91" s="5"/>
    </row>
    <row r="92" spans="1:4">
      <c r="C92" s="572"/>
      <c r="D92" s="5"/>
    </row>
    <row r="93" spans="1:4">
      <c r="C93" s="572"/>
      <c r="D93" s="5"/>
    </row>
    <row r="94" spans="1:4">
      <c r="C94" s="572"/>
      <c r="D94" s="5"/>
    </row>
    <row r="95" spans="1:4">
      <c r="C95" s="572"/>
      <c r="D95" s="5"/>
    </row>
    <row r="96" spans="1:4">
      <c r="C96" s="572"/>
      <c r="D96" s="5"/>
    </row>
    <row r="97" spans="3:4">
      <c r="C97" s="572"/>
      <c r="D97" s="5"/>
    </row>
    <row r="98" spans="3:4">
      <c r="C98" s="572"/>
      <c r="D98" s="5"/>
    </row>
    <row r="99" spans="3:4">
      <c r="C99" s="572"/>
      <c r="D99" s="5"/>
    </row>
    <row r="100" spans="3:4">
      <c r="C100" s="572"/>
      <c r="D100" s="5"/>
    </row>
    <row r="101" spans="3:4">
      <c r="C101" s="572"/>
      <c r="D101" s="5"/>
    </row>
    <row r="102" spans="3:4">
      <c r="C102" s="572"/>
      <c r="D102" s="5"/>
    </row>
    <row r="103" spans="3:4">
      <c r="C103" s="572"/>
      <c r="D103" s="5"/>
    </row>
    <row r="104" spans="3:4">
      <c r="C104" s="572"/>
      <c r="D104" s="5"/>
    </row>
    <row r="105" spans="3:4">
      <c r="C105" s="572"/>
      <c r="D105" s="5"/>
    </row>
    <row r="106" spans="3:4">
      <c r="C106" s="572"/>
      <c r="D106" s="5"/>
    </row>
    <row r="107" spans="3:4">
      <c r="C107" s="572"/>
      <c r="D107" s="5"/>
    </row>
    <row r="108" spans="3:4">
      <c r="C108" s="572"/>
      <c r="D108" s="5"/>
    </row>
    <row r="109" spans="3:4">
      <c r="C109" s="572"/>
      <c r="D109" s="5"/>
    </row>
    <row r="110" spans="3:4">
      <c r="C110" s="572"/>
      <c r="D110" s="5"/>
    </row>
    <row r="111" spans="3:4">
      <c r="C111" s="572"/>
      <c r="D111" s="5"/>
    </row>
    <row r="112" spans="3:4">
      <c r="C112" s="572"/>
      <c r="D112" s="5"/>
    </row>
    <row r="113" spans="3:4">
      <c r="C113" s="572"/>
      <c r="D113" s="5"/>
    </row>
    <row r="114" spans="3:4">
      <c r="C114" s="572"/>
      <c r="D114" s="5"/>
    </row>
    <row r="115" spans="3:4">
      <c r="C115" s="572"/>
      <c r="D115" s="5"/>
    </row>
    <row r="116" spans="3:4">
      <c r="C116" s="572"/>
      <c r="D116" s="5"/>
    </row>
    <row r="117" spans="3:4">
      <c r="D117" s="5"/>
    </row>
    <row r="118" spans="3:4">
      <c r="D118" s="5"/>
    </row>
    <row r="119" spans="3:4">
      <c r="D119" s="5"/>
    </row>
    <row r="120" spans="3:4">
      <c r="D120" s="5"/>
    </row>
  </sheetData>
  <mergeCells count="3">
    <mergeCell ref="A3:C3"/>
    <mergeCell ref="A13:C13"/>
    <mergeCell ref="A22:C22"/>
  </mergeCells>
  <phoneticPr fontId="18" type="noConversion"/>
  <printOptions horizontalCentered="1"/>
  <pageMargins left="0" right="0" top="1.6666666666666667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BERUHÁZÁSI ÉS FELÚJÍTÁSI KIADÁSAI
2025. ÉV&amp;R&amp;"Times New Roman,Normál"&amp;9 9. melléklet a 3/2025.II.26)önkormányzati rendelethez
adatok E Ft-ban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21</vt:i4>
      </vt:variant>
      <vt:variant>
        <vt:lpstr>Névvel ellátott tartományok</vt:lpstr>
      </vt:variant>
      <vt:variant>
        <vt:i4>16</vt:i4>
      </vt:variant>
    </vt:vector>
  </HeadingPairs>
  <TitlesOfParts>
    <vt:vector size="37" baseType="lpstr">
      <vt:lpstr>1 melléklet</vt:lpstr>
      <vt:lpstr>2 melléklet</vt:lpstr>
      <vt:lpstr>3 melléklet</vt:lpstr>
      <vt:lpstr>4 melléklet </vt:lpstr>
      <vt:lpstr>5 melléklet</vt:lpstr>
      <vt:lpstr>6 melléklet</vt:lpstr>
      <vt:lpstr>7 melléklet</vt:lpstr>
      <vt:lpstr>8 melléklet</vt:lpstr>
      <vt:lpstr>9 melléklet</vt:lpstr>
      <vt:lpstr>10 melléklet</vt:lpstr>
      <vt:lpstr>11 melléklet</vt:lpstr>
      <vt:lpstr>12 melléklet</vt:lpstr>
      <vt:lpstr>13 melléklet</vt:lpstr>
      <vt:lpstr>14 melléklet</vt:lpstr>
      <vt:lpstr>15 melléklet</vt:lpstr>
      <vt:lpstr>16 melléklet</vt:lpstr>
      <vt:lpstr>17 melléklet</vt:lpstr>
      <vt:lpstr>18 melléklet</vt:lpstr>
      <vt:lpstr>19 melléklet</vt:lpstr>
      <vt:lpstr>20 melléket</vt:lpstr>
      <vt:lpstr>21 melléklet</vt:lpstr>
      <vt:lpstr>'1 melléklet'!Nyomtatási_terület</vt:lpstr>
      <vt:lpstr>'10 melléklet'!Nyomtatási_terület</vt:lpstr>
      <vt:lpstr>'11 melléklet'!Nyomtatási_terület</vt:lpstr>
      <vt:lpstr>'12 melléklet'!Nyomtatási_terület</vt:lpstr>
      <vt:lpstr>'14 melléklet'!Nyomtatási_terület</vt:lpstr>
      <vt:lpstr>'15 melléklet'!Nyomtatási_terület</vt:lpstr>
      <vt:lpstr>'16 melléklet'!Nyomtatási_terület</vt:lpstr>
      <vt:lpstr>'18 melléklet'!Nyomtatási_terület</vt:lpstr>
      <vt:lpstr>'19 melléklet'!Nyomtatási_terület</vt:lpstr>
      <vt:lpstr>'2 melléklet'!Nyomtatási_terület</vt:lpstr>
      <vt:lpstr>'20 melléket'!Nyomtatási_terület</vt:lpstr>
      <vt:lpstr>'3 melléklet'!Nyomtatási_terület</vt:lpstr>
      <vt:lpstr>'5 melléklet'!Nyomtatási_terület</vt:lpstr>
      <vt:lpstr>'6 melléklet'!Nyomtatási_terület</vt:lpstr>
      <vt:lpstr>'8 melléklet'!Nyomtatási_terület</vt:lpstr>
      <vt:lpstr>'9 melléklet'!Nyomtatási_terület</vt:lpstr>
    </vt:vector>
  </TitlesOfParts>
  <Company>Polgármesteri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Vésztő</dc:creator>
  <cp:lastModifiedBy>Andrea Oláhné Nagy</cp:lastModifiedBy>
  <cp:lastPrinted>2025-10-28T10:25:13Z</cp:lastPrinted>
  <dcterms:created xsi:type="dcterms:W3CDTF">2010-10-19T08:05:21Z</dcterms:created>
  <dcterms:modified xsi:type="dcterms:W3CDTF">2025-11-11T13:30:04Z</dcterms:modified>
</cp:coreProperties>
</file>